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640"/>
  </bookViews>
  <sheets>
    <sheet name="Форма целиком" sheetId="1" r:id="rId1"/>
  </sheets>
  <definedNames>
    <definedName name="_ftn1" localSheetId="0">'Форма целиком'!$A$154</definedName>
    <definedName name="_ftn2" localSheetId="0">'Форма целиком'!$A$155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целиком'!#REF!</definedName>
    <definedName name="_ftnref3" localSheetId="0">'Форма целиком'!#REF!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F92" i="1" l="1"/>
  <c r="D40" i="1" l="1"/>
  <c r="H19" i="1" l="1"/>
  <c r="H18" i="1"/>
  <c r="H20" i="1" s="1"/>
  <c r="E60" i="1" l="1"/>
  <c r="F60" i="1" s="1"/>
  <c r="G60" i="1" s="1"/>
  <c r="H60" i="1" s="1"/>
  <c r="F54" i="1"/>
  <c r="G54" i="1" s="1"/>
  <c r="H54" i="1" s="1"/>
  <c r="E46" i="1"/>
  <c r="F46" i="1" s="1"/>
  <c r="G46" i="1" s="1"/>
  <c r="H46" i="1" s="1"/>
  <c r="E43" i="1"/>
  <c r="D35" i="1"/>
  <c r="E34" i="1"/>
  <c r="F34" i="1" s="1"/>
  <c r="G34" i="1" s="1"/>
  <c r="H34" i="1" s="1"/>
  <c r="E26" i="1"/>
  <c r="F26" i="1" s="1"/>
  <c r="G26" i="1" s="1"/>
  <c r="H26" i="1" s="1"/>
  <c r="D80" i="1"/>
  <c r="F152" i="1"/>
  <c r="D151" i="1"/>
  <c r="H151" i="1"/>
  <c r="G151" i="1"/>
  <c r="F151" i="1"/>
  <c r="E151" i="1"/>
  <c r="F150" i="1"/>
  <c r="H150" i="1"/>
  <c r="G150" i="1"/>
  <c r="E150" i="1"/>
  <c r="D150" i="1"/>
  <c r="H149" i="1"/>
  <c r="G149" i="1"/>
  <c r="F149" i="1"/>
  <c r="H147" i="1"/>
  <c r="G147" i="1"/>
  <c r="F147" i="1"/>
  <c r="E147" i="1"/>
  <c r="D147" i="1"/>
  <c r="H146" i="1"/>
  <c r="G146" i="1"/>
  <c r="F146" i="1"/>
  <c r="E146" i="1"/>
  <c r="D146" i="1"/>
  <c r="D145" i="1"/>
  <c r="H145" i="1"/>
  <c r="G145" i="1"/>
  <c r="F145" i="1"/>
  <c r="E145" i="1"/>
  <c r="H144" i="1"/>
  <c r="G144" i="1"/>
  <c r="F144" i="1"/>
  <c r="E144" i="1"/>
  <c r="D144" i="1"/>
  <c r="D135" i="1"/>
  <c r="E135" i="1"/>
  <c r="F135" i="1" s="1"/>
  <c r="G135" i="1" s="1"/>
  <c r="H135" i="1" s="1"/>
  <c r="D133" i="1"/>
  <c r="E133" i="1"/>
  <c r="F133" i="1" s="1"/>
  <c r="G133" i="1" s="1"/>
  <c r="H133" i="1" s="1"/>
  <c r="E122" i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F102" i="1"/>
  <c r="G102" i="1" s="1"/>
  <c r="H102" i="1" s="1"/>
  <c r="G101" i="1"/>
  <c r="H101" i="1" s="1"/>
  <c r="G100" i="1"/>
  <c r="H100" i="1" s="1"/>
  <c r="G99" i="1"/>
  <c r="H99" i="1" s="1"/>
  <c r="G97" i="1"/>
  <c r="G96" i="1"/>
  <c r="H96" i="1" s="1"/>
  <c r="F95" i="1"/>
  <c r="G95" i="1" s="1"/>
  <c r="H95" i="1" s="1"/>
  <c r="G94" i="1"/>
  <c r="H94" i="1" s="1"/>
  <c r="G93" i="1"/>
  <c r="H93" i="1" s="1"/>
  <c r="G92" i="1"/>
  <c r="H92" i="1" s="1"/>
  <c r="G91" i="1"/>
  <c r="H91" i="1" s="1"/>
  <c r="F90" i="1"/>
  <c r="G90" i="1" s="1"/>
  <c r="H90" i="1" s="1"/>
  <c r="F89" i="1"/>
  <c r="G89" i="1" s="1"/>
  <c r="H89" i="1" s="1"/>
  <c r="F88" i="1"/>
  <c r="G88" i="1" s="1"/>
  <c r="H88" i="1" s="1"/>
  <c r="G87" i="1"/>
  <c r="H87" i="1" s="1"/>
  <c r="G86" i="1"/>
  <c r="H86" i="1" s="1"/>
  <c r="G85" i="1"/>
  <c r="H85" i="1" s="1"/>
  <c r="G17" i="1"/>
  <c r="F17" i="1"/>
  <c r="E17" i="1"/>
  <c r="D17" i="1"/>
  <c r="D9" i="1"/>
  <c r="F43" i="1" l="1"/>
  <c r="E40" i="1"/>
  <c r="E58" i="1"/>
  <c r="F58" i="1" s="1"/>
  <c r="G58" i="1" s="1"/>
  <c r="H58" i="1" s="1"/>
  <c r="H134" i="1"/>
  <c r="G134" i="1"/>
  <c r="E134" i="1"/>
  <c r="F134" i="1" s="1"/>
  <c r="D134" i="1"/>
  <c r="H80" i="1"/>
  <c r="G80" i="1"/>
  <c r="F80" i="1"/>
  <c r="E80" i="1"/>
  <c r="E68" i="1"/>
  <c r="F68" i="1" s="1"/>
  <c r="G68" i="1" s="1"/>
  <c r="H68" i="1" s="1"/>
  <c r="H35" i="1"/>
  <c r="G35" i="1"/>
  <c r="F35" i="1"/>
  <c r="E35" i="1"/>
  <c r="D12" i="1"/>
  <c r="E57" i="1" l="1"/>
  <c r="G43" i="1"/>
  <c r="F40" i="1"/>
  <c r="F57" i="1"/>
  <c r="G57" i="1" s="1"/>
  <c r="H57" i="1" s="1"/>
  <c r="E45" i="1"/>
  <c r="F45" i="1" s="1"/>
  <c r="H116" i="1"/>
  <c r="E116" i="1"/>
  <c r="G116" i="1"/>
  <c r="D116" i="1"/>
  <c r="F116" i="1"/>
  <c r="D14" i="1"/>
  <c r="E12" i="1"/>
  <c r="E13" i="1" s="1"/>
  <c r="E14" i="1"/>
  <c r="E9" i="1"/>
  <c r="H43" i="1" l="1"/>
  <c r="H40" i="1" s="1"/>
  <c r="G40" i="1"/>
  <c r="D19" i="1"/>
  <c r="D18" i="1"/>
  <c r="D20" i="1" s="1"/>
  <c r="D21" i="1"/>
  <c r="G45" i="1"/>
  <c r="H45" i="1" s="1"/>
  <c r="E21" i="1"/>
  <c r="E19" i="1"/>
  <c r="E18" i="1"/>
  <c r="F9" i="1"/>
  <c r="F12" i="1"/>
  <c r="F13" i="1" s="1"/>
  <c r="E20" i="1" l="1"/>
  <c r="G9" i="1"/>
  <c r="G12" i="1"/>
  <c r="G13" i="1" s="1"/>
  <c r="F14" i="1"/>
  <c r="G14" i="1" l="1"/>
  <c r="H12" i="1"/>
  <c r="H13" i="1" s="1"/>
  <c r="H9" i="1"/>
  <c r="F18" i="1"/>
  <c r="F19" i="1"/>
  <c r="G19" i="1" l="1"/>
  <c r="G18" i="1"/>
  <c r="F21" i="1" s="1"/>
  <c r="G21" i="1"/>
  <c r="F20" i="1"/>
  <c r="G20" i="1" l="1"/>
</calcChain>
</file>

<file path=xl/sharedStrings.xml><?xml version="1.0" encoding="utf-8"?>
<sst xmlns="http://schemas.openxmlformats.org/spreadsheetml/2006/main" count="361" uniqueCount="209">
  <si>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</si>
  <si>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</si>
  <si>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</si>
  <si>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</si>
  <si>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</si>
  <si>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</si>
  <si>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</si>
  <si>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</si>
  <si>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</si>
  <si>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</si>
  <si>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</si>
  <si>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</si>
  <si>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</si>
  <si>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</si>
  <si>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</si>
  <si>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</si>
  <si>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</si>
  <si>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</si>
  <si>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</si>
  <si>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</si>
  <si>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</si>
  <si>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</si>
  <si>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</si>
  <si>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</si>
  <si>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</si>
  <si>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</si>
  <si>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</si>
  <si>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</si>
  <si>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</si>
  <si>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</si>
  <si>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</si>
  <si>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</si>
  <si>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</si>
  <si>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</si>
  <si>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</si>
  <si>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</si>
  <si>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</si>
  <si>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</si>
  <si>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</si>
  <si>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</si>
  <si>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</si>
  <si>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</si>
  <si>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</si>
  <si>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</si>
  <si>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</si>
  <si>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</si>
  <si>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</si>
  <si>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</si>
  <si>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</si>
  <si>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</si>
  <si>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</si>
  <si>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</si>
  <si>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</si>
  <si>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</si>
  <si>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</si>
  <si>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</si>
  <si>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</si>
  <si>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</si>
  <si>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t xml:space="preserve">Тыс. руб. в ценах соотв. лет </t>
  </si>
  <si>
    <t>Индекс-дефлятор</t>
  </si>
  <si>
    <t xml:space="preserve">Индекс производства </t>
  </si>
  <si>
    <t>3.1</t>
  </si>
  <si>
    <t>3.2</t>
  </si>
  <si>
    <t>3.3</t>
  </si>
  <si>
    <t>3.4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</si>
  <si>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</si>
  <si>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</si>
  <si>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1.1.2</t>
  </si>
  <si>
    <t>1.1.3</t>
  </si>
  <si>
    <t>1.2.1</t>
  </si>
  <si>
    <t>1.2.2</t>
  </si>
  <si>
    <t>1.2.3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</si>
  <si>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</si>
  <si>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</si>
  <si>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</si>
  <si>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</si>
  <si>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</si>
  <si>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</si>
  <si>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</si>
  <si>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</si>
  <si>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</si>
  <si>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2.1</t>
  </si>
  <si>
    <t>2.2</t>
  </si>
  <si>
    <t>2.3</t>
  </si>
  <si>
    <t>2.4</t>
  </si>
  <si>
    <t>2.5</t>
  </si>
  <si>
    <t>2.6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</si>
  <si>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</si>
  <si>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</si>
  <si>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</si>
  <si>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</si>
  <si>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</si>
  <si>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</si>
  <si>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</si>
  <si>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</si>
  <si>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</si>
  <si>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</si>
  <si>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</si>
  <si>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</si>
  <si>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</si>
  <si>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</si>
  <si>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</si>
  <si>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</si>
  <si>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</si>
  <si>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</si>
  <si>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</si>
  <si>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</si>
  <si>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</si>
  <si>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</si>
  <si>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</si>
  <si>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</si>
  <si>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</si>
  <si>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</si>
  <si>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</si>
  <si>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</si>
  <si>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</si>
  <si>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</si>
  <si>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</si>
  <si>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</si>
  <si>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</si>
  <si>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</si>
  <si>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</si>
  <si>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</si>
  <si>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</si>
  <si>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</si>
  <si>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</si>
  <si>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</si>
  <si>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</si>
  <si>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</si>
  <si>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</si>
  <si>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</si>
  <si>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</si>
  <si>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</si>
  <si>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</si>
  <si>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</si>
  <si>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</si>
  <si>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</si>
  <si>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</si>
  <si>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</si>
  <si>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</si>
  <si>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</si>
  <si>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</si>
  <si>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</si>
  <si>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</si>
  <si>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</si>
  <si>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</si>
  <si>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</si>
  <si>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</si>
  <si>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</si>
  <si>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</si>
  <si>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</si>
  <si>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</si>
  <si>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</si>
  <si>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</si>
  <si>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</si>
  <si>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</si>
  <si>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</si>
  <si>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</si>
  <si>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</si>
  <si>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</si>
  <si>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</si>
  <si>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</si>
  <si>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</si>
  <si>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</si>
  <si>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</si>
  <si>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</si>
  <si>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</si>
  <si>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</si>
  <si>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</si>
  <si>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</si>
  <si>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</si>
  <si>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</si>
  <si>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</si>
  <si>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</si>
  <si>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</si>
  <si>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</si>
  <si>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</si>
  <si>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</si>
  <si>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</si>
  <si>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</si>
  <si>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</si>
  <si>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</si>
  <si>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</si>
  <si>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</si>
  <si>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</si>
  <si>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</si>
  <si>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</si>
  <si>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</si>
  <si>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</si>
  <si>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</si>
  <si>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</si>
  <si>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</si>
  <si>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</si>
  <si>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</si>
  <si>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</si>
  <si>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</si>
  <si>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</si>
  <si>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</si>
  <si>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</si>
  <si>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</si>
  <si>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</si>
  <si>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</si>
  <si>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</si>
  <si>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</si>
  <si>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</si>
  <si>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</si>
  <si>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</si>
  <si>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МУНИЦИПАЛЬНОЕ ОБРАЗОВАНИЕ "АГАЛАТОВСКОЕ СЕЛЬСКОЕ ПОСЕЛЕНИЕ" ВСЕВОЛОЖСКОГО МУНИЦИПАЛЬНОГО РАЙОНА ЛЕНИНГРАДСКОЙ ОБЛАСТИ</t>
  </si>
  <si>
    <t>на 2020 -  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</si>
</sst>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64" fontId="4" fillId="2" borderId="1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justify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2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tabSelected="1" showWhiteSpace="0" view="pageBreakPreview" topLeftCell="A127" zoomScaleNormal="85" zoomScaleSheetLayoutView="100" zoomScalePageLayoutView="120" workbookViewId="0">
      <selection activeCell="G17" sqref="G17"/>
    </sheetView>
  </sheetViews>
  <sheetFormatPr defaultRowHeight="15" x14ac:dyDescent="0.25"/>
  <cols>
    <col min="1" max="1" width="6.42578125" style="2" customWidth="1"/>
    <col min="2" max="2" width="40.8554687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1.5703125" customWidth="1"/>
    <col min="8" max="8" width="14.42578125" customWidth="1"/>
    <col min="9" max="9" width="49.140625" customWidth="1"/>
  </cols>
  <sheetData>
    <row r="1" spans="1:9" ht="38.25" customHeight="1" x14ac:dyDescent="0.25">
      <c r="A1" s="58" t="s">
        <v>207</v>
      </c>
      <c r="B1" s="58"/>
      <c r="C1" s="58"/>
      <c r="D1" s="58"/>
      <c r="E1" s="58"/>
      <c r="F1" s="58"/>
      <c r="G1" s="58"/>
      <c r="H1" s="58"/>
    </row>
    <row r="2" spans="1:9" ht="18.75" x14ac:dyDescent="0.3">
      <c r="A2" s="57" t="s">
        <v>206</v>
      </c>
      <c r="B2" s="57"/>
      <c r="C2" s="57"/>
      <c r="D2" s="57"/>
      <c r="E2" s="57"/>
      <c r="F2" s="57"/>
      <c r="G2" s="57"/>
      <c r="H2" s="57"/>
    </row>
    <row r="3" spans="1:9" ht="18.75" x14ac:dyDescent="0.3">
      <c r="A3" s="57" t="s">
        <v>208</v>
      </c>
      <c r="B3" s="57"/>
      <c r="C3" s="57"/>
      <c r="D3" s="57"/>
      <c r="E3" s="57"/>
      <c r="F3" s="57"/>
      <c r="G3" s="57"/>
      <c r="H3" s="57"/>
    </row>
    <row r="4" spans="1:9" s="34" customFormat="1" ht="12" customHeight="1" x14ac:dyDescent="0.3">
      <c r="A4" s="33"/>
      <c r="B4" s="33"/>
      <c r="C4" s="33"/>
      <c r="D4" s="33"/>
      <c r="E4" s="33"/>
      <c r="F4" s="33"/>
      <c r="G4" s="33"/>
      <c r="H4" s="33"/>
    </row>
    <row r="5" spans="1:9" ht="21" customHeight="1" x14ac:dyDescent="0.25">
      <c r="A5" s="46" t="s">
        <v>0</v>
      </c>
      <c r="B5" s="46" t="s">
        <v>1</v>
      </c>
      <c r="C5" s="46" t="s">
        <v>2</v>
      </c>
      <c r="D5" s="5" t="s">
        <v>3</v>
      </c>
      <c r="E5" s="5" t="s">
        <v>4</v>
      </c>
      <c r="F5" s="46" t="s">
        <v>5</v>
      </c>
      <c r="G5" s="46"/>
      <c r="H5" s="46"/>
    </row>
    <row r="6" spans="1:9" ht="21.75" customHeight="1" x14ac:dyDescent="0.25">
      <c r="A6" s="46"/>
      <c r="B6" s="46"/>
      <c r="C6" s="46"/>
      <c r="D6" s="6">
        <v>2018</v>
      </c>
      <c r="E6" s="5">
        <v>2019</v>
      </c>
      <c r="F6" s="6">
        <v>2020</v>
      </c>
      <c r="G6" s="6">
        <v>2021</v>
      </c>
      <c r="H6" s="6">
        <v>2022</v>
      </c>
    </row>
    <row r="7" spans="1:9" ht="20.25" customHeight="1" x14ac:dyDescent="0.25">
      <c r="A7" s="7" t="s">
        <v>6</v>
      </c>
      <c r="B7" s="46" t="s">
        <v>7</v>
      </c>
      <c r="C7" s="46"/>
      <c r="D7" s="46"/>
      <c r="E7" s="46"/>
      <c r="F7" s="46"/>
      <c r="G7" s="46"/>
      <c r="H7" s="46"/>
    </row>
    <row r="8" spans="1:9" ht="31.5" customHeight="1" x14ac:dyDescent="0.25">
      <c r="A8" s="59">
        <v>1</v>
      </c>
      <c r="B8" s="8" t="s">
        <v>8</v>
      </c>
      <c r="C8" s="8" t="s">
        <v>9</v>
      </c>
      <c r="D8" s="19">
        <v>9850</v>
      </c>
      <c r="E8" s="19">
        <v>10325</v>
      </c>
      <c r="F8" s="19">
        <v>10670</v>
      </c>
      <c r="G8" s="19">
        <v>11010</v>
      </c>
      <c r="H8" s="19">
        <v>11520</v>
      </c>
      <c r="I8" s="45"/>
    </row>
    <row r="9" spans="1:9" ht="13.5" customHeight="1" x14ac:dyDescent="0.25">
      <c r="A9" s="59"/>
      <c r="B9" s="8" t="s">
        <v>10</v>
      </c>
      <c r="C9" s="11" t="s">
        <v>11</v>
      </c>
      <c r="D9" s="40">
        <f>D8*100/9080</f>
        <v>108.48017621145374</v>
      </c>
      <c r="E9" s="40">
        <f t="shared" ref="E9:H9" si="0">E8/D8*100</f>
        <v>104.82233502538072</v>
      </c>
      <c r="F9" s="40">
        <f t="shared" si="0"/>
        <v>103.3414043583535</v>
      </c>
      <c r="G9" s="40">
        <f t="shared" si="0"/>
        <v>103.18650421743205</v>
      </c>
      <c r="H9" s="40">
        <f t="shared" si="0"/>
        <v>104.63215258855585</v>
      </c>
    </row>
    <row r="10" spans="1:9" x14ac:dyDescent="0.25">
      <c r="A10" s="59" t="s">
        <v>12</v>
      </c>
      <c r="B10" s="8" t="s">
        <v>13</v>
      </c>
      <c r="C10" s="11" t="s">
        <v>9</v>
      </c>
      <c r="D10" s="19"/>
      <c r="E10" s="19"/>
      <c r="F10" s="19"/>
      <c r="G10" s="19"/>
      <c r="H10" s="19"/>
    </row>
    <row r="11" spans="1:9" ht="14.25" customHeight="1" x14ac:dyDescent="0.25">
      <c r="A11" s="59"/>
      <c r="B11" s="8" t="s">
        <v>10</v>
      </c>
      <c r="C11" s="11" t="s">
        <v>11</v>
      </c>
      <c r="D11" s="40"/>
      <c r="E11" s="40"/>
      <c r="F11" s="40"/>
      <c r="G11" s="40"/>
      <c r="H11" s="40"/>
    </row>
    <row r="12" spans="1:9" ht="17.25" customHeight="1" x14ac:dyDescent="0.25">
      <c r="A12" s="59" t="s">
        <v>14</v>
      </c>
      <c r="B12" s="8" t="s">
        <v>15</v>
      </c>
      <c r="C12" s="11" t="s">
        <v>9</v>
      </c>
      <c r="D12" s="19">
        <f t="shared" ref="D12:H12" si="1">D8-D10</f>
        <v>9850</v>
      </c>
      <c r="E12" s="19">
        <f t="shared" si="1"/>
        <v>10325</v>
      </c>
      <c r="F12" s="19">
        <f t="shared" si="1"/>
        <v>10670</v>
      </c>
      <c r="G12" s="19">
        <f t="shared" si="1"/>
        <v>11010</v>
      </c>
      <c r="H12" s="19">
        <f t="shared" si="1"/>
        <v>11520</v>
      </c>
    </row>
    <row r="13" spans="1:9" ht="20.25" customHeight="1" x14ac:dyDescent="0.25">
      <c r="A13" s="59"/>
      <c r="B13" s="8" t="s">
        <v>16</v>
      </c>
      <c r="C13" s="11" t="s">
        <v>11</v>
      </c>
      <c r="D13" s="19"/>
      <c r="E13" s="40">
        <f t="shared" ref="E13:H13" si="2">E12/D12*100</f>
        <v>104.82233502538072</v>
      </c>
      <c r="F13" s="40">
        <f t="shared" si="2"/>
        <v>103.3414043583535</v>
      </c>
      <c r="G13" s="40">
        <f t="shared" si="2"/>
        <v>103.18650421743205</v>
      </c>
      <c r="H13" s="40">
        <f t="shared" si="2"/>
        <v>104.63215258855585</v>
      </c>
    </row>
    <row r="14" spans="1:9" ht="22.5" customHeight="1" x14ac:dyDescent="0.25">
      <c r="A14" s="13" t="s">
        <v>17</v>
      </c>
      <c r="B14" s="9" t="s">
        <v>18</v>
      </c>
      <c r="C14" s="10" t="s">
        <v>9</v>
      </c>
      <c r="D14" s="19">
        <f>(D8+E8)/2</f>
        <v>10087.5</v>
      </c>
      <c r="E14" s="19">
        <f>(E8+F8)/2</f>
        <v>10497.5</v>
      </c>
      <c r="F14" s="19">
        <f>(F8+G8)/2</f>
        <v>10840</v>
      </c>
      <c r="G14" s="19">
        <f>(G8+H8)/2</f>
        <v>11265</v>
      </c>
      <c r="H14" s="19">
        <v>11683</v>
      </c>
    </row>
    <row r="15" spans="1:9" ht="21.75" customHeight="1" x14ac:dyDescent="0.25">
      <c r="A15" s="14">
        <v>2</v>
      </c>
      <c r="B15" s="8" t="s">
        <v>19</v>
      </c>
      <c r="C15" s="11" t="s">
        <v>9</v>
      </c>
      <c r="D15" s="6">
        <v>75</v>
      </c>
      <c r="E15" s="6">
        <v>68</v>
      </c>
      <c r="F15" s="6">
        <v>78</v>
      </c>
      <c r="G15" s="6">
        <v>79</v>
      </c>
      <c r="H15" s="6">
        <v>80</v>
      </c>
    </row>
    <row r="16" spans="1:9" ht="18" customHeight="1" x14ac:dyDescent="0.25">
      <c r="A16" s="14">
        <v>3</v>
      </c>
      <c r="B16" s="8" t="s">
        <v>20</v>
      </c>
      <c r="C16" s="11" t="s">
        <v>9</v>
      </c>
      <c r="D16" s="6">
        <v>55</v>
      </c>
      <c r="E16" s="6">
        <v>58</v>
      </c>
      <c r="F16" s="6">
        <v>59</v>
      </c>
      <c r="G16" s="6">
        <v>58</v>
      </c>
      <c r="H16" s="6">
        <v>58</v>
      </c>
    </row>
    <row r="17" spans="1:8" ht="24.75" customHeight="1" x14ac:dyDescent="0.25">
      <c r="A17" s="14">
        <v>4</v>
      </c>
      <c r="B17" s="8" t="s">
        <v>21</v>
      </c>
      <c r="C17" s="11" t="s">
        <v>9</v>
      </c>
      <c r="D17" s="41">
        <f>E8-D8-(D15-D16)</f>
        <v>455</v>
      </c>
      <c r="E17" s="41">
        <f t="shared" ref="E17:G17" si="3">F8-E8-(E15-E16)</f>
        <v>335</v>
      </c>
      <c r="F17" s="41">
        <f t="shared" si="3"/>
        <v>321</v>
      </c>
      <c r="G17" s="41">
        <f t="shared" si="3"/>
        <v>489</v>
      </c>
      <c r="H17" s="41">
        <v>458</v>
      </c>
    </row>
    <row r="18" spans="1:8" ht="27" customHeight="1" x14ac:dyDescent="0.25">
      <c r="A18" s="14">
        <v>5</v>
      </c>
      <c r="B18" s="8" t="s">
        <v>22</v>
      </c>
      <c r="C18" s="11" t="s">
        <v>23</v>
      </c>
      <c r="D18" s="41">
        <f t="shared" ref="D18:G18" si="4">D15/D14*1000</f>
        <v>7.4349442379182156</v>
      </c>
      <c r="E18" s="41">
        <f t="shared" si="4"/>
        <v>6.4777327935222671</v>
      </c>
      <c r="F18" s="41">
        <f t="shared" si="4"/>
        <v>7.195571955719557</v>
      </c>
      <c r="G18" s="41">
        <f t="shared" si="4"/>
        <v>7.0128717265867726</v>
      </c>
      <c r="H18" s="41">
        <f t="shared" ref="H18" si="5">H15/H14*1000</f>
        <v>6.8475562783531627</v>
      </c>
    </row>
    <row r="19" spans="1:8" ht="31.5" customHeight="1" x14ac:dyDescent="0.25">
      <c r="A19" s="14">
        <v>6</v>
      </c>
      <c r="B19" s="8" t="s">
        <v>24</v>
      </c>
      <c r="C19" s="11" t="s">
        <v>23</v>
      </c>
      <c r="D19" s="41">
        <f t="shared" ref="D19:G19" si="6">D16/D14*1000</f>
        <v>5.4522924411400249</v>
      </c>
      <c r="E19" s="41">
        <f t="shared" si="6"/>
        <v>5.5251250297689927</v>
      </c>
      <c r="F19" s="41">
        <f t="shared" si="6"/>
        <v>5.4428044280442807</v>
      </c>
      <c r="G19" s="41">
        <f t="shared" si="6"/>
        <v>5.1486906347092765</v>
      </c>
      <c r="H19" s="41">
        <f t="shared" ref="H19" si="7">H16/H14*1000</f>
        <v>4.964478301806043</v>
      </c>
    </row>
    <row r="20" spans="1:8" ht="30" customHeight="1" x14ac:dyDescent="0.25">
      <c r="A20" s="14">
        <v>7</v>
      </c>
      <c r="B20" s="8" t="s">
        <v>25</v>
      </c>
      <c r="C20" s="11" t="s">
        <v>23</v>
      </c>
      <c r="D20" s="41">
        <f t="shared" ref="D20:G20" si="8">D18-D19</f>
        <v>1.9826517967781907</v>
      </c>
      <c r="E20" s="41">
        <f t="shared" si="8"/>
        <v>0.95260776375327438</v>
      </c>
      <c r="F20" s="41">
        <f t="shared" si="8"/>
        <v>1.7527675276752763</v>
      </c>
      <c r="G20" s="41">
        <f t="shared" si="8"/>
        <v>1.8641810918774961</v>
      </c>
      <c r="H20" s="41">
        <f t="shared" ref="H20" si="9">H18-H19</f>
        <v>1.8830779765471197</v>
      </c>
    </row>
    <row r="21" spans="1:8" ht="36.75" customHeight="1" x14ac:dyDescent="0.25">
      <c r="A21" s="14">
        <v>8</v>
      </c>
      <c r="B21" s="8" t="s">
        <v>26</v>
      </c>
      <c r="C21" s="11" t="s">
        <v>23</v>
      </c>
      <c r="D21" s="41">
        <f t="shared" ref="D21:G21" si="10">D17/D14*1000</f>
        <v>45.105328376703845</v>
      </c>
      <c r="E21" s="41">
        <f t="shared" si="10"/>
        <v>31.912360085734697</v>
      </c>
      <c r="F21" s="41">
        <f t="shared" si="10"/>
        <v>29.612546125461257</v>
      </c>
      <c r="G21" s="41">
        <f t="shared" si="10"/>
        <v>43.408788282290281</v>
      </c>
      <c r="H21" s="41">
        <v>39.200000000000003</v>
      </c>
    </row>
    <row r="22" spans="1:8" ht="39" customHeight="1" x14ac:dyDescent="0.3">
      <c r="A22" s="52"/>
      <c r="B22" s="52"/>
      <c r="C22" s="52"/>
      <c r="D22" s="52"/>
      <c r="E22" s="52"/>
      <c r="F22" s="52"/>
      <c r="G22" s="52"/>
      <c r="H22" s="52"/>
    </row>
    <row r="23" spans="1:8" ht="23.25" customHeight="1" x14ac:dyDescent="0.25">
      <c r="A23" s="46" t="s">
        <v>0</v>
      </c>
      <c r="B23" s="46" t="s">
        <v>1</v>
      </c>
      <c r="C23" s="46" t="s">
        <v>2</v>
      </c>
      <c r="D23" s="5" t="s">
        <v>3</v>
      </c>
      <c r="E23" s="5" t="s">
        <v>4</v>
      </c>
      <c r="F23" s="46" t="s">
        <v>5</v>
      </c>
      <c r="G23" s="46"/>
      <c r="H23" s="46"/>
    </row>
    <row r="24" spans="1:8" ht="18" customHeight="1" x14ac:dyDescent="0.25">
      <c r="A24" s="46"/>
      <c r="B24" s="46"/>
      <c r="C24" s="46"/>
      <c r="D24" s="6">
        <v>2018</v>
      </c>
      <c r="E24" s="5">
        <v>2019</v>
      </c>
      <c r="F24" s="6">
        <v>2020</v>
      </c>
      <c r="G24" s="6">
        <v>2021</v>
      </c>
      <c r="H24" s="6">
        <v>2022</v>
      </c>
    </row>
    <row r="25" spans="1:8" ht="15.75" customHeight="1" x14ac:dyDescent="0.25">
      <c r="A25" s="16" t="s">
        <v>27</v>
      </c>
      <c r="B25" s="62" t="s">
        <v>28</v>
      </c>
      <c r="C25" s="62"/>
      <c r="D25" s="62"/>
      <c r="E25" s="62"/>
      <c r="F25" s="62"/>
      <c r="G25" s="62"/>
      <c r="H25" s="62"/>
    </row>
    <row r="26" spans="1:8" ht="27.75" customHeight="1" x14ac:dyDescent="0.25">
      <c r="A26" s="14">
        <v>1</v>
      </c>
      <c r="B26" s="8" t="s">
        <v>29</v>
      </c>
      <c r="C26" s="6" t="s">
        <v>9</v>
      </c>
      <c r="D26" s="39">
        <v>4934</v>
      </c>
      <c r="E26" s="39">
        <f>D26*1.03</f>
        <v>5082.0200000000004</v>
      </c>
      <c r="F26" s="39">
        <f t="shared" ref="F26:H26" si="11">E26*1.03</f>
        <v>5234.4806000000008</v>
      </c>
      <c r="G26" s="39">
        <f t="shared" si="11"/>
        <v>5391.515018000001</v>
      </c>
      <c r="H26" s="39">
        <f t="shared" si="11"/>
        <v>5553.2604685400011</v>
      </c>
    </row>
    <row r="27" spans="1:8" ht="33" customHeight="1" x14ac:dyDescent="0.25">
      <c r="A27" s="14" t="s">
        <v>30</v>
      </c>
      <c r="B27" s="17" t="s">
        <v>31</v>
      </c>
      <c r="C27" s="6" t="s">
        <v>11</v>
      </c>
      <c r="D27" s="11">
        <v>0.02</v>
      </c>
      <c r="E27" s="11">
        <v>0.02</v>
      </c>
      <c r="F27" s="11">
        <v>0.02</v>
      </c>
      <c r="G27" s="11">
        <v>0.02</v>
      </c>
      <c r="H27" s="11">
        <v>0.02</v>
      </c>
    </row>
    <row r="28" spans="1:8" ht="41.25" customHeight="1" x14ac:dyDescent="0.25">
      <c r="A28" s="14" t="s">
        <v>32</v>
      </c>
      <c r="B28" s="17" t="s">
        <v>33</v>
      </c>
      <c r="C28" s="6" t="s">
        <v>9</v>
      </c>
      <c r="D28" s="11">
        <v>4</v>
      </c>
      <c r="E28" s="11">
        <v>5</v>
      </c>
      <c r="F28" s="11">
        <v>4</v>
      </c>
      <c r="G28" s="11">
        <v>5</v>
      </c>
      <c r="H28" s="11">
        <v>4</v>
      </c>
    </row>
    <row r="29" spans="1:8" ht="32.25" customHeight="1" x14ac:dyDescent="0.25">
      <c r="A29" s="14" t="s">
        <v>34</v>
      </c>
      <c r="B29" s="17" t="s">
        <v>35</v>
      </c>
      <c r="C29" s="6" t="s">
        <v>36</v>
      </c>
      <c r="D29" s="11">
        <v>6</v>
      </c>
      <c r="E29" s="11">
        <v>7</v>
      </c>
      <c r="F29" s="11">
        <v>8</v>
      </c>
      <c r="G29" s="11">
        <v>6</v>
      </c>
      <c r="H29" s="11">
        <v>7</v>
      </c>
    </row>
    <row r="30" spans="1:8" s="1" customFormat="1" ht="18.75" customHeight="1" x14ac:dyDescent="0.25">
      <c r="A30" s="13" t="s">
        <v>37</v>
      </c>
      <c r="B30" s="18" t="s">
        <v>38</v>
      </c>
      <c r="C30" s="19" t="s">
        <v>36</v>
      </c>
      <c r="D30" s="10">
        <v>5</v>
      </c>
      <c r="E30" s="10">
        <v>6</v>
      </c>
      <c r="F30" s="10">
        <v>6</v>
      </c>
      <c r="G30" s="10">
        <v>7</v>
      </c>
      <c r="H30" s="10">
        <v>7</v>
      </c>
    </row>
    <row r="31" spans="1:8" s="1" customFormat="1" ht="14.25" customHeight="1" x14ac:dyDescent="0.25">
      <c r="A31" s="13" t="s">
        <v>39</v>
      </c>
      <c r="B31" s="9" t="s">
        <v>40</v>
      </c>
      <c r="C31" s="19" t="s">
        <v>36</v>
      </c>
      <c r="D31" s="10">
        <v>5</v>
      </c>
      <c r="E31" s="10">
        <v>6</v>
      </c>
      <c r="F31" s="10">
        <v>6</v>
      </c>
      <c r="G31" s="10">
        <v>7</v>
      </c>
      <c r="H31" s="10">
        <v>7</v>
      </c>
    </row>
    <row r="32" spans="1:8" s="1" customFormat="1" ht="16.5" customHeight="1" x14ac:dyDescent="0.25">
      <c r="A32" s="13" t="s">
        <v>41</v>
      </c>
      <c r="B32" s="9" t="s">
        <v>42</v>
      </c>
      <c r="C32" s="19" t="s">
        <v>36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s="1" customFormat="1" ht="32.25" customHeight="1" x14ac:dyDescent="0.25">
      <c r="A33" s="13" t="s">
        <v>43</v>
      </c>
      <c r="B33" s="20" t="s">
        <v>44</v>
      </c>
      <c r="C33" s="21" t="s">
        <v>9</v>
      </c>
      <c r="D33" s="42">
        <v>529</v>
      </c>
      <c r="E33" s="42">
        <v>530</v>
      </c>
      <c r="F33" s="42">
        <v>532</v>
      </c>
      <c r="G33" s="42">
        <v>534</v>
      </c>
      <c r="H33" s="42">
        <v>535</v>
      </c>
    </row>
    <row r="34" spans="1:8" s="1" customFormat="1" ht="40.5" customHeight="1" x14ac:dyDescent="0.25">
      <c r="A34" s="13" t="s">
        <v>45</v>
      </c>
      <c r="B34" s="20" t="s">
        <v>46</v>
      </c>
      <c r="C34" s="21" t="s">
        <v>47</v>
      </c>
      <c r="D34" s="25">
        <v>33280</v>
      </c>
      <c r="E34" s="25">
        <f>D34*1.04</f>
        <v>34611.200000000004</v>
      </c>
      <c r="F34" s="25">
        <f t="shared" ref="F34:H34" si="12">E34*1.04</f>
        <v>35995.648000000008</v>
      </c>
      <c r="G34" s="25">
        <f t="shared" si="12"/>
        <v>37435.473920000011</v>
      </c>
      <c r="H34" s="25">
        <f t="shared" si="12"/>
        <v>38932.892876800011</v>
      </c>
    </row>
    <row r="35" spans="1:8" s="1" customFormat="1" ht="44.25" customHeight="1" x14ac:dyDescent="0.25">
      <c r="A35" s="22" t="s">
        <v>48</v>
      </c>
      <c r="B35" s="20" t="s">
        <v>49</v>
      </c>
      <c r="C35" s="21" t="s">
        <v>50</v>
      </c>
      <c r="D35" s="43">
        <f>D34*D33*12/1000</f>
        <v>211261.44</v>
      </c>
      <c r="E35" s="43">
        <f>E34*E33*12/1000</f>
        <v>220127.23200000005</v>
      </c>
      <c r="F35" s="43">
        <f>F34*F33*12/1000</f>
        <v>229796.21683200006</v>
      </c>
      <c r="G35" s="43">
        <f t="shared" ref="G35:H35" si="13">G34*G33*12/1000</f>
        <v>239886.51687936008</v>
      </c>
      <c r="H35" s="43">
        <f t="shared" si="13"/>
        <v>249949.17226905609</v>
      </c>
    </row>
    <row r="36" spans="1:8" ht="42" customHeight="1" x14ac:dyDescent="0.3">
      <c r="A36" s="52"/>
      <c r="B36" s="52"/>
      <c r="C36" s="52"/>
      <c r="D36" s="52"/>
      <c r="E36" s="52"/>
      <c r="F36" s="52"/>
      <c r="G36" s="52"/>
      <c r="H36" s="52"/>
    </row>
    <row r="37" spans="1:8" ht="18" customHeight="1" x14ac:dyDescent="0.25">
      <c r="A37" s="46" t="s">
        <v>0</v>
      </c>
      <c r="B37" s="46" t="s">
        <v>1</v>
      </c>
      <c r="C37" s="46" t="s">
        <v>2</v>
      </c>
      <c r="D37" s="5" t="s">
        <v>3</v>
      </c>
      <c r="E37" s="5" t="s">
        <v>4</v>
      </c>
      <c r="F37" s="46" t="s">
        <v>5</v>
      </c>
      <c r="G37" s="46"/>
      <c r="H37" s="46"/>
    </row>
    <row r="38" spans="1:8" ht="18.75" customHeight="1" x14ac:dyDescent="0.25">
      <c r="A38" s="46"/>
      <c r="B38" s="46"/>
      <c r="C38" s="46"/>
      <c r="D38" s="6">
        <v>2018</v>
      </c>
      <c r="E38" s="5">
        <v>2019</v>
      </c>
      <c r="F38" s="6">
        <v>2020</v>
      </c>
      <c r="G38" s="6">
        <v>2021</v>
      </c>
      <c r="H38" s="6">
        <v>2022</v>
      </c>
    </row>
    <row r="39" spans="1:8" ht="18" customHeight="1" x14ac:dyDescent="0.25">
      <c r="A39" s="23" t="s">
        <v>51</v>
      </c>
      <c r="B39" s="63" t="s">
        <v>52</v>
      </c>
      <c r="C39" s="63"/>
      <c r="D39" s="63"/>
      <c r="E39" s="63"/>
      <c r="F39" s="63"/>
      <c r="G39" s="63"/>
      <c r="H39" s="63"/>
    </row>
    <row r="40" spans="1:8" ht="42" customHeight="1" x14ac:dyDescent="0.25">
      <c r="A40" s="61">
        <v>1</v>
      </c>
      <c r="B40" s="24" t="s">
        <v>53</v>
      </c>
      <c r="C40" s="20" t="s">
        <v>50</v>
      </c>
      <c r="D40" s="25">
        <f>D43+D46</f>
        <v>169429</v>
      </c>
      <c r="E40" s="25">
        <f t="shared" ref="E40:H40" si="14">E43+E46</f>
        <v>176206.15999999997</v>
      </c>
      <c r="F40" s="25">
        <f t="shared" si="14"/>
        <v>183254.40640000001</v>
      </c>
      <c r="G40" s="25">
        <f t="shared" si="14"/>
        <v>190584.58265599998</v>
      </c>
      <c r="H40" s="25">
        <f t="shared" si="14"/>
        <v>198207.96596224001</v>
      </c>
    </row>
    <row r="41" spans="1:8" ht="60.75" customHeight="1" x14ac:dyDescent="0.25">
      <c r="A41" s="61"/>
      <c r="B41" s="24" t="s">
        <v>54</v>
      </c>
      <c r="C41" s="20" t="s">
        <v>55</v>
      </c>
      <c r="D41" s="25"/>
      <c r="E41" s="25"/>
      <c r="F41" s="25"/>
      <c r="G41" s="25"/>
      <c r="H41" s="25"/>
    </row>
    <row r="42" spans="1:8" ht="30" customHeight="1" x14ac:dyDescent="0.25">
      <c r="A42" s="61"/>
      <c r="B42" s="26" t="s">
        <v>56</v>
      </c>
      <c r="C42" s="20" t="s">
        <v>57</v>
      </c>
      <c r="D42" s="25"/>
      <c r="E42" s="25"/>
      <c r="F42" s="25"/>
      <c r="G42" s="25"/>
      <c r="H42" s="25"/>
    </row>
    <row r="43" spans="1:8" ht="79.5" customHeight="1" x14ac:dyDescent="0.25">
      <c r="A43" s="55">
        <v>4</v>
      </c>
      <c r="B43" s="24" t="s">
        <v>65</v>
      </c>
      <c r="C43" s="24" t="s">
        <v>58</v>
      </c>
      <c r="D43" s="27">
        <v>82103</v>
      </c>
      <c r="E43" s="25">
        <f>D43*E44/100</f>
        <v>85387.12</v>
      </c>
      <c r="F43" s="25">
        <f t="shared" ref="F43:H43" si="15">E43*F44/100</f>
        <v>88802.604800000001</v>
      </c>
      <c r="G43" s="25">
        <f t="shared" si="15"/>
        <v>92354.708992</v>
      </c>
      <c r="H43" s="25">
        <f t="shared" si="15"/>
        <v>96048.897351680003</v>
      </c>
    </row>
    <row r="44" spans="1:8" ht="51.75" customHeight="1" x14ac:dyDescent="0.25">
      <c r="A44" s="55"/>
      <c r="B44" s="24" t="s">
        <v>60</v>
      </c>
      <c r="C44" s="24" t="s">
        <v>55</v>
      </c>
      <c r="D44" s="25">
        <v>0</v>
      </c>
      <c r="E44" s="25">
        <v>104</v>
      </c>
      <c r="F44" s="25">
        <v>104</v>
      </c>
      <c r="G44" s="25">
        <v>104</v>
      </c>
      <c r="H44" s="25">
        <v>104</v>
      </c>
    </row>
    <row r="45" spans="1:8" ht="27" customHeight="1" x14ac:dyDescent="0.25">
      <c r="A45" s="55"/>
      <c r="B45" s="24" t="s">
        <v>59</v>
      </c>
      <c r="C45" s="24" t="s">
        <v>57</v>
      </c>
      <c r="D45" s="27">
        <v>0</v>
      </c>
      <c r="E45" s="25">
        <f>D45*E46*E47/10000</f>
        <v>0</v>
      </c>
      <c r="F45" s="25">
        <f>E45*F46*F47/10000</f>
        <v>0</v>
      </c>
      <c r="G45" s="25">
        <f>F45*G46*G47/10000</f>
        <v>0</v>
      </c>
      <c r="H45" s="25">
        <f>G45*H46*H47/10000</f>
        <v>0</v>
      </c>
    </row>
    <row r="46" spans="1:8" ht="94.5" customHeight="1" x14ac:dyDescent="0.25">
      <c r="A46" s="55" t="s">
        <v>37</v>
      </c>
      <c r="B46" s="24" t="s">
        <v>66</v>
      </c>
      <c r="C46" s="24" t="s">
        <v>58</v>
      </c>
      <c r="D46" s="27">
        <v>87326</v>
      </c>
      <c r="E46" s="25">
        <f>D46*E47/100</f>
        <v>90819.04</v>
      </c>
      <c r="F46" s="25">
        <f t="shared" ref="F46:H46" si="16">E46*F47/100</f>
        <v>94451.801600000006</v>
      </c>
      <c r="G46" s="25">
        <f t="shared" si="16"/>
        <v>98229.873663999999</v>
      </c>
      <c r="H46" s="25">
        <f t="shared" si="16"/>
        <v>102159.06861056</v>
      </c>
    </row>
    <row r="47" spans="1:8" ht="54" customHeight="1" x14ac:dyDescent="0.25">
      <c r="A47" s="55"/>
      <c r="B47" s="24" t="s">
        <v>60</v>
      </c>
      <c r="C47" s="24" t="s">
        <v>55</v>
      </c>
      <c r="D47" s="25"/>
      <c r="E47" s="25">
        <v>104</v>
      </c>
      <c r="F47" s="25">
        <v>104</v>
      </c>
      <c r="G47" s="25">
        <v>104</v>
      </c>
      <c r="H47" s="25">
        <v>104</v>
      </c>
    </row>
    <row r="48" spans="1:8" ht="27" customHeight="1" x14ac:dyDescent="0.25">
      <c r="A48" s="55"/>
      <c r="B48" s="24" t="s">
        <v>59</v>
      </c>
      <c r="C48" s="24" t="s">
        <v>57</v>
      </c>
      <c r="D48" s="25"/>
      <c r="E48" s="25"/>
      <c r="F48" s="25"/>
      <c r="G48" s="25"/>
      <c r="H48" s="25"/>
    </row>
    <row r="49" spans="1:8" ht="41.25" customHeight="1" x14ac:dyDescent="0.3">
      <c r="A49" s="52"/>
      <c r="B49" s="52"/>
      <c r="C49" s="52"/>
      <c r="D49" s="52"/>
      <c r="E49" s="52"/>
      <c r="F49" s="52"/>
      <c r="G49" s="52"/>
      <c r="H49" s="52"/>
    </row>
    <row r="50" spans="1:8" ht="13.5" customHeight="1" x14ac:dyDescent="0.3">
      <c r="A50" s="52"/>
      <c r="B50" s="52"/>
      <c r="C50" s="52"/>
      <c r="D50" s="52"/>
      <c r="E50" s="52"/>
      <c r="F50" s="52"/>
      <c r="G50" s="52"/>
      <c r="H50" s="52"/>
    </row>
    <row r="51" spans="1:8" ht="26.25" customHeight="1" x14ac:dyDescent="0.25">
      <c r="A51" s="46" t="s">
        <v>0</v>
      </c>
      <c r="B51" s="46" t="s">
        <v>1</v>
      </c>
      <c r="C51" s="46" t="s">
        <v>2</v>
      </c>
      <c r="D51" s="5" t="s">
        <v>3</v>
      </c>
      <c r="E51" s="5" t="s">
        <v>4</v>
      </c>
      <c r="F51" s="46" t="s">
        <v>5</v>
      </c>
      <c r="G51" s="46"/>
      <c r="H51" s="46"/>
    </row>
    <row r="52" spans="1:8" ht="18" customHeight="1" x14ac:dyDescent="0.25">
      <c r="A52" s="46"/>
      <c r="B52" s="46"/>
      <c r="C52" s="46"/>
      <c r="D52" s="6">
        <v>2018</v>
      </c>
      <c r="E52" s="5">
        <v>2019</v>
      </c>
      <c r="F52" s="6">
        <v>2020</v>
      </c>
      <c r="G52" s="6">
        <v>2021</v>
      </c>
      <c r="H52" s="6">
        <v>2022</v>
      </c>
    </row>
    <row r="53" spans="1:8" ht="33.75" customHeight="1" x14ac:dyDescent="0.25">
      <c r="A53" s="16" t="s">
        <v>72</v>
      </c>
      <c r="B53" s="46" t="s">
        <v>73</v>
      </c>
      <c r="C53" s="46"/>
      <c r="D53" s="46"/>
      <c r="E53" s="46"/>
      <c r="F53" s="46"/>
      <c r="G53" s="46"/>
      <c r="H53" s="46"/>
    </row>
    <row r="54" spans="1:8" ht="53.25" customHeight="1" x14ac:dyDescent="0.25">
      <c r="A54" s="55">
        <v>1</v>
      </c>
      <c r="B54" s="8" t="s">
        <v>74</v>
      </c>
      <c r="C54" s="8" t="s">
        <v>58</v>
      </c>
      <c r="D54" s="15">
        <v>0</v>
      </c>
      <c r="E54" s="12">
        <v>0</v>
      </c>
      <c r="F54" s="12">
        <f t="shared" ref="F54:H54" si="17">E54*F55/100</f>
        <v>0</v>
      </c>
      <c r="G54" s="12">
        <f t="shared" si="17"/>
        <v>0</v>
      </c>
      <c r="H54" s="12">
        <f t="shared" si="17"/>
        <v>0</v>
      </c>
    </row>
    <row r="55" spans="1:8" ht="25.5" customHeight="1" x14ac:dyDescent="0.25">
      <c r="A55" s="55"/>
      <c r="B55" s="8" t="s">
        <v>75</v>
      </c>
      <c r="C55" s="8" t="s">
        <v>76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ht="39.75" customHeight="1" x14ac:dyDescent="0.25">
      <c r="A56" s="55"/>
      <c r="B56" s="8" t="s">
        <v>59</v>
      </c>
      <c r="C56" s="8" t="s">
        <v>57</v>
      </c>
      <c r="D56" s="15"/>
      <c r="E56" s="15"/>
      <c r="F56" s="15"/>
      <c r="G56" s="15"/>
      <c r="H56" s="15"/>
    </row>
    <row r="57" spans="1:8" ht="25.5" x14ac:dyDescent="0.25">
      <c r="A57" s="55">
        <v>2</v>
      </c>
      <c r="B57" s="8" t="s">
        <v>77</v>
      </c>
      <c r="C57" s="8" t="s">
        <v>58</v>
      </c>
      <c r="D57" s="15">
        <v>0</v>
      </c>
      <c r="E57" s="12">
        <f t="shared" ref="E57:H58" si="18">D57*E58*E59/10000</f>
        <v>0</v>
      </c>
      <c r="F57" s="12">
        <f t="shared" si="18"/>
        <v>0</v>
      </c>
      <c r="G57" s="12">
        <f t="shared" si="18"/>
        <v>0</v>
      </c>
      <c r="H57" s="12">
        <f t="shared" si="18"/>
        <v>0</v>
      </c>
    </row>
    <row r="58" spans="1:8" ht="26.25" customHeight="1" x14ac:dyDescent="0.25">
      <c r="A58" s="55"/>
      <c r="B58" s="8" t="s">
        <v>78</v>
      </c>
      <c r="C58" s="8" t="s">
        <v>76</v>
      </c>
      <c r="D58" s="15">
        <v>0</v>
      </c>
      <c r="E58" s="12">
        <f t="shared" si="18"/>
        <v>0</v>
      </c>
      <c r="F58" s="12">
        <f t="shared" si="18"/>
        <v>0</v>
      </c>
      <c r="G58" s="12">
        <f t="shared" si="18"/>
        <v>0</v>
      </c>
      <c r="H58" s="12">
        <f t="shared" si="18"/>
        <v>0</v>
      </c>
    </row>
    <row r="59" spans="1:8" s="1" customFormat="1" ht="28.5" customHeight="1" x14ac:dyDescent="0.25">
      <c r="A59" s="55"/>
      <c r="B59" s="8" t="s">
        <v>59</v>
      </c>
      <c r="C59" s="8" t="s">
        <v>57</v>
      </c>
      <c r="D59" s="15"/>
      <c r="E59" s="15"/>
      <c r="F59" s="15"/>
      <c r="G59" s="15"/>
      <c r="H59" s="15"/>
    </row>
    <row r="60" spans="1:8" s="1" customFormat="1" ht="26.25" customHeight="1" x14ac:dyDescent="0.25">
      <c r="A60" s="47" t="s">
        <v>32</v>
      </c>
      <c r="B60" s="20" t="s">
        <v>79</v>
      </c>
      <c r="C60" s="20" t="s">
        <v>58</v>
      </c>
      <c r="D60" s="25">
        <v>92623</v>
      </c>
      <c r="E60" s="12">
        <f>D60*E61/100</f>
        <v>96327.92</v>
      </c>
      <c r="F60" s="12">
        <f t="shared" ref="F60:H60" si="19">E60*F61/100</f>
        <v>100181.0368</v>
      </c>
      <c r="G60" s="12">
        <f t="shared" si="19"/>
        <v>104188.278272</v>
      </c>
      <c r="H60" s="12">
        <f t="shared" si="19"/>
        <v>108355.80940288</v>
      </c>
    </row>
    <row r="61" spans="1:8" s="1" customFormat="1" ht="26.25" customHeight="1" x14ac:dyDescent="0.25">
      <c r="A61" s="47"/>
      <c r="B61" s="20" t="s">
        <v>80</v>
      </c>
      <c r="C61" s="20" t="s">
        <v>76</v>
      </c>
      <c r="D61" s="15">
        <v>104</v>
      </c>
      <c r="E61" s="15">
        <v>104</v>
      </c>
      <c r="F61" s="15">
        <v>104</v>
      </c>
      <c r="G61" s="15">
        <v>104</v>
      </c>
      <c r="H61" s="15">
        <v>104</v>
      </c>
    </row>
    <row r="62" spans="1:8" s="1" customFormat="1" ht="26.25" customHeight="1" x14ac:dyDescent="0.25">
      <c r="A62" s="47"/>
      <c r="B62" s="20" t="s">
        <v>59</v>
      </c>
      <c r="C62" s="20" t="s">
        <v>57</v>
      </c>
      <c r="D62" s="15"/>
      <c r="E62" s="15"/>
      <c r="F62" s="15"/>
      <c r="G62" s="15"/>
      <c r="H62" s="15"/>
    </row>
    <row r="63" spans="1:8" s="1" customFormat="1" ht="42" customHeight="1" x14ac:dyDescent="0.3">
      <c r="A63" s="56"/>
      <c r="B63" s="56"/>
      <c r="C63" s="56"/>
      <c r="D63" s="56"/>
      <c r="E63" s="56"/>
      <c r="F63" s="56"/>
      <c r="G63" s="56"/>
      <c r="H63" s="56"/>
    </row>
    <row r="64" spans="1:8" s="1" customFormat="1" ht="26.25" customHeight="1" x14ac:dyDescent="0.3">
      <c r="A64" s="52"/>
      <c r="B64" s="52"/>
      <c r="C64" s="52"/>
      <c r="D64" s="52"/>
      <c r="E64" s="52"/>
      <c r="F64" s="52"/>
      <c r="G64" s="52"/>
      <c r="H64" s="52"/>
    </row>
    <row r="65" spans="1:8" ht="39.75" customHeight="1" x14ac:dyDescent="0.25">
      <c r="A65" s="46" t="s">
        <v>0</v>
      </c>
      <c r="B65" s="46" t="s">
        <v>1</v>
      </c>
      <c r="C65" s="46" t="s">
        <v>2</v>
      </c>
      <c r="D65" s="5" t="s">
        <v>3</v>
      </c>
      <c r="E65" s="5" t="s">
        <v>4</v>
      </c>
      <c r="F65" s="46" t="s">
        <v>5</v>
      </c>
      <c r="G65" s="46"/>
      <c r="H65" s="46"/>
    </row>
    <row r="66" spans="1:8" ht="51.75" customHeight="1" x14ac:dyDescent="0.25">
      <c r="A66" s="46"/>
      <c r="B66" s="46"/>
      <c r="C66" s="46"/>
      <c r="D66" s="6">
        <v>2018</v>
      </c>
      <c r="E66" s="5">
        <v>2019</v>
      </c>
      <c r="F66" s="6">
        <v>2020</v>
      </c>
      <c r="G66" s="6">
        <v>2021</v>
      </c>
      <c r="H66" s="6">
        <v>2022</v>
      </c>
    </row>
    <row r="67" spans="1:8" x14ac:dyDescent="0.25">
      <c r="A67" s="16" t="s">
        <v>87</v>
      </c>
      <c r="B67" s="46" t="s">
        <v>88</v>
      </c>
      <c r="C67" s="46"/>
      <c r="D67" s="46"/>
      <c r="E67" s="46"/>
      <c r="F67" s="46"/>
      <c r="G67" s="46"/>
      <c r="H67" s="46"/>
    </row>
    <row r="68" spans="1:8" s="1" customFormat="1" ht="24.75" customHeight="1" x14ac:dyDescent="0.25">
      <c r="A68" s="53">
        <v>1</v>
      </c>
      <c r="B68" s="28" t="s">
        <v>89</v>
      </c>
      <c r="C68" s="28" t="s">
        <v>58</v>
      </c>
      <c r="D68" s="29">
        <v>0</v>
      </c>
      <c r="E68" s="12">
        <f t="shared" ref="E68:H68" si="20">D68*E69*E70/10000</f>
        <v>0</v>
      </c>
      <c r="F68" s="12">
        <f t="shared" si="20"/>
        <v>0</v>
      </c>
      <c r="G68" s="12">
        <f t="shared" si="20"/>
        <v>0</v>
      </c>
      <c r="H68" s="12">
        <f t="shared" si="20"/>
        <v>0</v>
      </c>
    </row>
    <row r="69" spans="1:8" s="1" customFormat="1" ht="51" x14ac:dyDescent="0.25">
      <c r="A69" s="53"/>
      <c r="B69" s="28" t="s">
        <v>60</v>
      </c>
      <c r="C69" s="28" t="s">
        <v>55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</row>
    <row r="70" spans="1:8" s="1" customFormat="1" ht="26.25" customHeight="1" x14ac:dyDescent="0.25">
      <c r="A70" s="53"/>
      <c r="B70" s="28" t="s">
        <v>59</v>
      </c>
      <c r="C70" s="28" t="s">
        <v>57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</row>
    <row r="71" spans="1:8" s="1" customFormat="1" ht="51" customHeight="1" x14ac:dyDescent="0.25">
      <c r="A71" s="14">
        <v>2</v>
      </c>
      <c r="B71" s="8" t="s">
        <v>90</v>
      </c>
      <c r="C71" s="8" t="s">
        <v>91</v>
      </c>
      <c r="D71" s="44">
        <v>8.1999999999999993</v>
      </c>
      <c r="E71" s="44">
        <v>8.1</v>
      </c>
      <c r="F71" s="44">
        <v>18</v>
      </c>
      <c r="G71" s="44">
        <v>19</v>
      </c>
      <c r="H71" s="44">
        <v>15</v>
      </c>
    </row>
    <row r="72" spans="1:8" s="1" customFormat="1" ht="41.25" customHeight="1" x14ac:dyDescent="0.25">
      <c r="A72" s="14" t="s">
        <v>82</v>
      </c>
      <c r="B72" s="9" t="s">
        <v>92</v>
      </c>
      <c r="C72" s="8" t="s">
        <v>91</v>
      </c>
      <c r="D72" s="15">
        <v>8.1999999999999993</v>
      </c>
      <c r="E72" s="15">
        <v>8.1</v>
      </c>
      <c r="F72" s="15">
        <v>7.5</v>
      </c>
      <c r="G72" s="15">
        <v>8.1999999999999993</v>
      </c>
      <c r="H72" s="15">
        <v>7.9</v>
      </c>
    </row>
    <row r="73" spans="1:8" s="1" customFormat="1" ht="25.5" x14ac:dyDescent="0.25">
      <c r="A73" s="14">
        <v>3</v>
      </c>
      <c r="B73" s="8" t="s">
        <v>93</v>
      </c>
      <c r="C73" s="8" t="s">
        <v>94</v>
      </c>
      <c r="D73" s="15">
        <v>21</v>
      </c>
      <c r="E73" s="15">
        <v>21</v>
      </c>
      <c r="F73" s="15">
        <v>21</v>
      </c>
      <c r="G73" s="15">
        <v>21</v>
      </c>
      <c r="H73" s="15">
        <v>21</v>
      </c>
    </row>
    <row r="74" spans="1:8" ht="33.75" customHeight="1" x14ac:dyDescent="0.3">
      <c r="A74" s="52"/>
      <c r="B74" s="52"/>
      <c r="C74" s="52"/>
      <c r="D74" s="52"/>
      <c r="E74" s="52"/>
      <c r="F74" s="52"/>
      <c r="G74" s="52"/>
      <c r="H74" s="52"/>
    </row>
    <row r="75" spans="1:8" ht="27" customHeight="1" x14ac:dyDescent="0.25">
      <c r="A75" s="46" t="s">
        <v>0</v>
      </c>
      <c r="B75" s="46" t="s">
        <v>1</v>
      </c>
      <c r="C75" s="46" t="s">
        <v>2</v>
      </c>
      <c r="D75" s="5" t="s">
        <v>3</v>
      </c>
      <c r="E75" s="5" t="s">
        <v>4</v>
      </c>
      <c r="F75" s="46" t="s">
        <v>5</v>
      </c>
      <c r="G75" s="46"/>
      <c r="H75" s="46"/>
    </row>
    <row r="76" spans="1:8" x14ac:dyDescent="0.25">
      <c r="A76" s="46"/>
      <c r="B76" s="46"/>
      <c r="C76" s="46"/>
      <c r="D76" s="6">
        <v>2018</v>
      </c>
      <c r="E76" s="5">
        <v>2019</v>
      </c>
      <c r="F76" s="6">
        <v>2020</v>
      </c>
      <c r="G76" s="6">
        <v>2021</v>
      </c>
      <c r="H76" s="6">
        <v>2022</v>
      </c>
    </row>
    <row r="77" spans="1:8" x14ac:dyDescent="0.25">
      <c r="A77" s="16" t="s">
        <v>95</v>
      </c>
      <c r="B77" s="46" t="s">
        <v>96</v>
      </c>
      <c r="C77" s="46"/>
      <c r="D77" s="46"/>
      <c r="E77" s="46"/>
      <c r="F77" s="46"/>
      <c r="G77" s="46"/>
      <c r="H77" s="46"/>
    </row>
    <row r="78" spans="1:8" ht="33.75" customHeight="1" x14ac:dyDescent="0.25">
      <c r="A78" s="14">
        <v>2</v>
      </c>
      <c r="B78" s="8" t="s">
        <v>97</v>
      </c>
      <c r="C78" s="8" t="s">
        <v>98</v>
      </c>
      <c r="D78" s="15">
        <v>26</v>
      </c>
      <c r="E78" s="15">
        <v>26</v>
      </c>
      <c r="F78" s="15">
        <v>26</v>
      </c>
      <c r="G78" s="15">
        <v>26</v>
      </c>
      <c r="H78" s="15">
        <v>26</v>
      </c>
    </row>
    <row r="79" spans="1:8" ht="41.25" customHeight="1" x14ac:dyDescent="0.25">
      <c r="A79" s="13" t="s">
        <v>32</v>
      </c>
      <c r="B79" s="9" t="s">
        <v>99</v>
      </c>
      <c r="C79" s="9" t="s">
        <v>98</v>
      </c>
      <c r="D79" s="15">
        <v>23</v>
      </c>
      <c r="E79" s="15">
        <v>23</v>
      </c>
      <c r="F79" s="15">
        <v>23</v>
      </c>
      <c r="G79" s="15">
        <v>23</v>
      </c>
      <c r="H79" s="15">
        <v>23</v>
      </c>
    </row>
    <row r="80" spans="1:8" ht="40.5" customHeight="1" x14ac:dyDescent="0.25">
      <c r="A80" s="13" t="s">
        <v>34</v>
      </c>
      <c r="B80" s="9" t="s">
        <v>100</v>
      </c>
      <c r="C80" s="9" t="s">
        <v>101</v>
      </c>
      <c r="D80" s="12">
        <f t="shared" ref="D80" si="21">D79/D78*100</f>
        <v>88.461538461538453</v>
      </c>
      <c r="E80" s="12">
        <f t="shared" ref="E80:H80" si="22">E79/E78*100</f>
        <v>88.461538461538453</v>
      </c>
      <c r="F80" s="12">
        <f t="shared" si="22"/>
        <v>88.461538461538453</v>
      </c>
      <c r="G80" s="12">
        <f t="shared" si="22"/>
        <v>88.461538461538453</v>
      </c>
      <c r="H80" s="12">
        <f t="shared" si="22"/>
        <v>88.461538461538453</v>
      </c>
    </row>
    <row r="81" spans="1:8" ht="41.25" customHeight="1" x14ac:dyDescent="0.3">
      <c r="A81" s="54"/>
      <c r="B81" s="54"/>
      <c r="C81" s="54"/>
      <c r="D81" s="54"/>
      <c r="E81" s="54"/>
      <c r="F81" s="54"/>
      <c r="G81" s="54"/>
      <c r="H81" s="54"/>
    </row>
    <row r="82" spans="1:8" ht="33" customHeight="1" x14ac:dyDescent="0.25">
      <c r="A82" s="46" t="s">
        <v>0</v>
      </c>
      <c r="B82" s="46" t="s">
        <v>1</v>
      </c>
      <c r="C82" s="46" t="s">
        <v>2</v>
      </c>
      <c r="D82" s="5" t="s">
        <v>3</v>
      </c>
      <c r="E82" s="5" t="s">
        <v>4</v>
      </c>
      <c r="F82" s="46" t="s">
        <v>5</v>
      </c>
      <c r="G82" s="46"/>
      <c r="H82" s="46"/>
    </row>
    <row r="83" spans="1:8" ht="37.5" customHeight="1" x14ac:dyDescent="0.25">
      <c r="A83" s="46"/>
      <c r="B83" s="46"/>
      <c r="C83" s="46"/>
      <c r="D83" s="6">
        <v>2018</v>
      </c>
      <c r="E83" s="5">
        <v>2019</v>
      </c>
      <c r="F83" s="6">
        <v>2020</v>
      </c>
      <c r="G83" s="6">
        <v>2021</v>
      </c>
      <c r="H83" s="6">
        <v>2022</v>
      </c>
    </row>
    <row r="84" spans="1:8" x14ac:dyDescent="0.25">
      <c r="A84" s="30" t="s">
        <v>102</v>
      </c>
      <c r="B84" s="60" t="s">
        <v>103</v>
      </c>
      <c r="C84" s="60"/>
      <c r="D84" s="60"/>
      <c r="E84" s="60"/>
      <c r="F84" s="60"/>
      <c r="G84" s="60"/>
      <c r="H84" s="60"/>
    </row>
    <row r="85" spans="1:8" ht="25.5" x14ac:dyDescent="0.25">
      <c r="A85" s="13">
        <v>1</v>
      </c>
      <c r="B85" s="9" t="s">
        <v>104</v>
      </c>
      <c r="C85" s="9" t="s">
        <v>50</v>
      </c>
      <c r="D85" s="12">
        <v>122335</v>
      </c>
      <c r="E85" s="12">
        <v>119861.3</v>
      </c>
      <c r="F85" s="12">
        <v>133180.1</v>
      </c>
      <c r="G85" s="12">
        <f t="shared" ref="G85:H85" si="23">F85*0.04+F85</f>
        <v>138507.304</v>
      </c>
      <c r="H85" s="12">
        <f t="shared" si="23"/>
        <v>144047.59616000002</v>
      </c>
    </row>
    <row r="86" spans="1:8" ht="27.75" customHeight="1" x14ac:dyDescent="0.25">
      <c r="A86" s="14" t="s">
        <v>12</v>
      </c>
      <c r="B86" s="8" t="s">
        <v>105</v>
      </c>
      <c r="C86" s="31" t="s">
        <v>50</v>
      </c>
      <c r="D86" s="36">
        <v>87266.8</v>
      </c>
      <c r="E86" s="36">
        <v>77745</v>
      </c>
      <c r="F86" s="12">
        <v>106143.2</v>
      </c>
      <c r="G86" s="12">
        <f t="shared" ref="G86:H86" si="24">F86*0.04+F86</f>
        <v>110388.928</v>
      </c>
      <c r="H86" s="12">
        <f t="shared" si="24"/>
        <v>114804.48512</v>
      </c>
    </row>
    <row r="87" spans="1:8" ht="21.75" customHeight="1" x14ac:dyDescent="0.25">
      <c r="A87" s="14" t="s">
        <v>67</v>
      </c>
      <c r="B87" s="8" t="s">
        <v>106</v>
      </c>
      <c r="C87" s="8" t="s">
        <v>50</v>
      </c>
      <c r="D87" s="36">
        <v>23816.400000000001</v>
      </c>
      <c r="E87" s="36">
        <v>24607</v>
      </c>
      <c r="F87" s="12">
        <v>25000</v>
      </c>
      <c r="G87" s="12">
        <f t="shared" ref="G87:H87" si="25">F87*0.04+F87</f>
        <v>26000</v>
      </c>
      <c r="H87" s="12">
        <f t="shared" si="25"/>
        <v>27040</v>
      </c>
    </row>
    <row r="88" spans="1:8" ht="24.75" customHeight="1" x14ac:dyDescent="0.25">
      <c r="A88" s="14" t="s">
        <v>68</v>
      </c>
      <c r="B88" s="8" t="s">
        <v>107</v>
      </c>
      <c r="C88" s="8" t="s">
        <v>50</v>
      </c>
      <c r="D88" s="36">
        <v>0</v>
      </c>
      <c r="E88" s="36">
        <v>0</v>
      </c>
      <c r="F88" s="12">
        <f t="shared" ref="F88:H88" si="26">E88*0.04+E88</f>
        <v>0</v>
      </c>
      <c r="G88" s="12">
        <f t="shared" si="26"/>
        <v>0</v>
      </c>
      <c r="H88" s="12">
        <f t="shared" si="26"/>
        <v>0</v>
      </c>
    </row>
    <row r="89" spans="1:8" ht="38.25" x14ac:dyDescent="0.25">
      <c r="A89" s="14" t="s">
        <v>108</v>
      </c>
      <c r="B89" s="8" t="s">
        <v>109</v>
      </c>
      <c r="C89" s="8" t="s">
        <v>50</v>
      </c>
      <c r="D89" s="36">
        <v>0</v>
      </c>
      <c r="E89" s="36">
        <v>0</v>
      </c>
      <c r="F89" s="12">
        <f t="shared" ref="F89:H89" si="27">E89*0.04+E89</f>
        <v>0</v>
      </c>
      <c r="G89" s="12">
        <f t="shared" si="27"/>
        <v>0</v>
      </c>
      <c r="H89" s="12">
        <f t="shared" si="27"/>
        <v>0</v>
      </c>
    </row>
    <row r="90" spans="1:8" ht="25.5" x14ac:dyDescent="0.25">
      <c r="A90" s="14" t="s">
        <v>110</v>
      </c>
      <c r="B90" s="8" t="s">
        <v>111</v>
      </c>
      <c r="C90" s="8" t="s">
        <v>50</v>
      </c>
      <c r="D90" s="36">
        <v>0</v>
      </c>
      <c r="E90" s="36">
        <v>0</v>
      </c>
      <c r="F90" s="12">
        <f t="shared" ref="F90:H90" si="28">E90*0.04+E90</f>
        <v>0</v>
      </c>
      <c r="G90" s="12">
        <f t="shared" si="28"/>
        <v>0</v>
      </c>
      <c r="H90" s="12">
        <f t="shared" si="28"/>
        <v>0</v>
      </c>
    </row>
    <row r="91" spans="1:8" ht="27" customHeight="1" x14ac:dyDescent="0.25">
      <c r="A91" s="14" t="s">
        <v>112</v>
      </c>
      <c r="B91" s="8" t="s">
        <v>113</v>
      </c>
      <c r="C91" s="8" t="s">
        <v>50</v>
      </c>
      <c r="D91" s="36">
        <v>17.5</v>
      </c>
      <c r="E91" s="36">
        <v>22</v>
      </c>
      <c r="F91" s="12">
        <v>0</v>
      </c>
      <c r="G91" s="12">
        <f t="shared" ref="G91:H91" si="29">F91*0.04+F91</f>
        <v>0</v>
      </c>
      <c r="H91" s="12">
        <f t="shared" si="29"/>
        <v>0</v>
      </c>
    </row>
    <row r="92" spans="1:8" ht="33.75" customHeight="1" x14ac:dyDescent="0.25">
      <c r="A92" s="14" t="s">
        <v>114</v>
      </c>
      <c r="B92" s="8" t="s">
        <v>115</v>
      </c>
      <c r="C92" s="8" t="s">
        <v>50</v>
      </c>
      <c r="D92" s="36">
        <v>51727</v>
      </c>
      <c r="E92" s="36">
        <v>49961.2</v>
      </c>
      <c r="F92" s="12">
        <f>F94+F93</f>
        <v>53500</v>
      </c>
      <c r="G92" s="12">
        <f t="shared" ref="G92:H92" si="30">F92*0.04+F92</f>
        <v>55640</v>
      </c>
      <c r="H92" s="12">
        <f t="shared" si="30"/>
        <v>57865.599999999999</v>
      </c>
    </row>
    <row r="93" spans="1:8" ht="25.5" x14ac:dyDescent="0.25">
      <c r="A93" s="14" t="s">
        <v>116</v>
      </c>
      <c r="B93" s="8" t="s">
        <v>117</v>
      </c>
      <c r="C93" s="8" t="s">
        <v>50</v>
      </c>
      <c r="D93" s="36">
        <v>3411.1</v>
      </c>
      <c r="E93" s="36">
        <v>3500</v>
      </c>
      <c r="F93" s="12">
        <v>3500</v>
      </c>
      <c r="G93" s="12">
        <f t="shared" ref="G93:H93" si="31">F93*0.04+F93</f>
        <v>3640</v>
      </c>
      <c r="H93" s="12">
        <f t="shared" si="31"/>
        <v>3785.6</v>
      </c>
    </row>
    <row r="94" spans="1:8" ht="26.25" customHeight="1" x14ac:dyDescent="0.25">
      <c r="A94" s="14" t="s">
        <v>118</v>
      </c>
      <c r="B94" s="8" t="s">
        <v>119</v>
      </c>
      <c r="C94" s="8" t="s">
        <v>50</v>
      </c>
      <c r="D94" s="36">
        <v>48315.9</v>
      </c>
      <c r="E94" s="36">
        <v>46461.2</v>
      </c>
      <c r="F94" s="12">
        <v>50000</v>
      </c>
      <c r="G94" s="12">
        <f t="shared" ref="G94:H94" si="32">F94*0.04+F94</f>
        <v>52000</v>
      </c>
      <c r="H94" s="12">
        <f t="shared" si="32"/>
        <v>54080</v>
      </c>
    </row>
    <row r="95" spans="1:8" ht="38.25" x14ac:dyDescent="0.25">
      <c r="A95" s="14" t="s">
        <v>120</v>
      </c>
      <c r="B95" s="8" t="s">
        <v>121</v>
      </c>
      <c r="C95" s="8" t="s">
        <v>50</v>
      </c>
      <c r="D95" s="37">
        <v>0</v>
      </c>
      <c r="E95" s="36">
        <v>0</v>
      </c>
      <c r="F95" s="12">
        <f t="shared" ref="F95:H95" si="33">E95*0.04+E95</f>
        <v>0</v>
      </c>
      <c r="G95" s="12">
        <f t="shared" si="33"/>
        <v>0</v>
      </c>
      <c r="H95" s="12">
        <f t="shared" si="33"/>
        <v>0</v>
      </c>
    </row>
    <row r="96" spans="1:8" ht="38.25" x14ac:dyDescent="0.25">
      <c r="A96" s="14" t="s">
        <v>122</v>
      </c>
      <c r="B96" s="8" t="s">
        <v>123</v>
      </c>
      <c r="C96" s="8" t="s">
        <v>50</v>
      </c>
      <c r="D96" s="36">
        <v>421</v>
      </c>
      <c r="E96" s="36">
        <v>1417.8</v>
      </c>
      <c r="F96" s="12">
        <v>258.7</v>
      </c>
      <c r="G96" s="12">
        <f t="shared" ref="G96:H96" si="34">F96*0.04+F96</f>
        <v>269.048</v>
      </c>
      <c r="H96" s="12">
        <f t="shared" si="34"/>
        <v>279.80991999999998</v>
      </c>
    </row>
    <row r="97" spans="1:8" ht="27" customHeight="1" x14ac:dyDescent="0.25">
      <c r="A97" s="14" t="s">
        <v>124</v>
      </c>
      <c r="B97" s="8" t="s">
        <v>125</v>
      </c>
      <c r="C97" s="8" t="s">
        <v>50</v>
      </c>
      <c r="D97" s="36">
        <v>116.7</v>
      </c>
      <c r="E97" s="36">
        <v>0</v>
      </c>
      <c r="F97" s="12">
        <v>0</v>
      </c>
      <c r="G97" s="12">
        <f t="shared" ref="G97" si="35">F97*0.04+F97</f>
        <v>0</v>
      </c>
      <c r="H97" s="12">
        <v>300</v>
      </c>
    </row>
    <row r="98" spans="1:8" ht="27.75" customHeight="1" x14ac:dyDescent="0.25">
      <c r="A98" s="14" t="s">
        <v>126</v>
      </c>
      <c r="B98" s="8" t="s">
        <v>127</v>
      </c>
      <c r="C98" s="8" t="s">
        <v>50</v>
      </c>
      <c r="D98" s="36">
        <v>9171</v>
      </c>
      <c r="E98" s="36">
        <v>0</v>
      </c>
      <c r="F98" s="12">
        <v>25000</v>
      </c>
      <c r="G98" s="12">
        <v>0</v>
      </c>
      <c r="H98" s="12">
        <v>12000</v>
      </c>
    </row>
    <row r="99" spans="1:8" ht="42.75" customHeight="1" x14ac:dyDescent="0.25">
      <c r="A99" s="14" t="s">
        <v>128</v>
      </c>
      <c r="B99" s="8" t="s">
        <v>129</v>
      </c>
      <c r="C99" s="8" t="s">
        <v>50</v>
      </c>
      <c r="D99" s="36">
        <v>45.8</v>
      </c>
      <c r="E99" s="36">
        <v>200</v>
      </c>
      <c r="F99" s="12">
        <v>184.5</v>
      </c>
      <c r="G99" s="12">
        <f t="shared" ref="G99:H99" si="36">F99*0.04+F99</f>
        <v>191.88</v>
      </c>
      <c r="H99" s="12">
        <f t="shared" si="36"/>
        <v>199.55519999999999</v>
      </c>
    </row>
    <row r="100" spans="1:8" ht="27" customHeight="1" x14ac:dyDescent="0.25">
      <c r="A100" s="14" t="s">
        <v>14</v>
      </c>
      <c r="B100" s="8" t="s">
        <v>130</v>
      </c>
      <c r="C100" s="8" t="s">
        <v>50</v>
      </c>
      <c r="D100" s="36">
        <v>35068.199999999997</v>
      </c>
      <c r="E100" s="36">
        <v>41763.4</v>
      </c>
      <c r="F100" s="12">
        <v>27036.9</v>
      </c>
      <c r="G100" s="12">
        <f t="shared" ref="G100:H100" si="37">F100*0.04+F100</f>
        <v>28118.376</v>
      </c>
      <c r="H100" s="12">
        <f t="shared" si="37"/>
        <v>29243.11104</v>
      </c>
    </row>
    <row r="101" spans="1:8" ht="27" customHeight="1" x14ac:dyDescent="0.25">
      <c r="A101" s="14" t="s">
        <v>69</v>
      </c>
      <c r="B101" s="8" t="s">
        <v>131</v>
      </c>
      <c r="C101" s="8" t="s">
        <v>50</v>
      </c>
      <c r="D101" s="36">
        <v>3554.7</v>
      </c>
      <c r="E101" s="36">
        <v>3481.6</v>
      </c>
      <c r="F101" s="12">
        <v>5559.5</v>
      </c>
      <c r="G101" s="12">
        <f t="shared" ref="G101:H101" si="38">F101*0.04+F101</f>
        <v>5781.88</v>
      </c>
      <c r="H101" s="12">
        <f t="shared" si="38"/>
        <v>6013.1552000000001</v>
      </c>
    </row>
    <row r="102" spans="1:8" ht="31.5" customHeight="1" x14ac:dyDescent="0.25">
      <c r="A102" s="14" t="s">
        <v>70</v>
      </c>
      <c r="B102" s="8" t="s">
        <v>132</v>
      </c>
      <c r="C102" s="8" t="s">
        <v>50</v>
      </c>
      <c r="D102" s="36"/>
      <c r="E102" s="36"/>
      <c r="F102" s="12">
        <f t="shared" ref="F102:H102" si="39">E102*0.04+E102</f>
        <v>0</v>
      </c>
      <c r="G102" s="12">
        <f t="shared" si="39"/>
        <v>0</v>
      </c>
      <c r="H102" s="12">
        <f t="shared" si="39"/>
        <v>0</v>
      </c>
    </row>
    <row r="103" spans="1:8" ht="27" customHeight="1" x14ac:dyDescent="0.25">
      <c r="A103" s="14" t="s">
        <v>71</v>
      </c>
      <c r="B103" s="8" t="s">
        <v>133</v>
      </c>
      <c r="C103" s="8" t="s">
        <v>50</v>
      </c>
      <c r="D103" s="36">
        <v>488</v>
      </c>
      <c r="E103" s="36">
        <v>560</v>
      </c>
      <c r="F103" s="12">
        <v>569.9</v>
      </c>
      <c r="G103" s="12">
        <f t="shared" ref="G103:H103" si="40">F103*0.04+F103</f>
        <v>592.69600000000003</v>
      </c>
      <c r="H103" s="12">
        <f t="shared" si="40"/>
        <v>616.40384000000006</v>
      </c>
    </row>
    <row r="104" spans="1:8" ht="15.75" customHeight="1" x14ac:dyDescent="0.25">
      <c r="A104" s="14" t="s">
        <v>134</v>
      </c>
      <c r="B104" s="8" t="s">
        <v>135</v>
      </c>
      <c r="C104" s="8" t="s">
        <v>50</v>
      </c>
      <c r="D104" s="36">
        <v>15144.4</v>
      </c>
      <c r="E104" s="36">
        <v>23152.6</v>
      </c>
      <c r="F104" s="12">
        <v>12200</v>
      </c>
      <c r="G104" s="12">
        <f t="shared" ref="G104:H104" si="41">F104*0.04+F104</f>
        <v>12688</v>
      </c>
      <c r="H104" s="12">
        <f t="shared" si="41"/>
        <v>13195.52</v>
      </c>
    </row>
    <row r="105" spans="1:8" ht="24.75" customHeight="1" x14ac:dyDescent="0.25">
      <c r="A105" s="14">
        <v>2</v>
      </c>
      <c r="B105" s="8" t="s">
        <v>136</v>
      </c>
      <c r="C105" s="9" t="s">
        <v>50</v>
      </c>
      <c r="D105" s="12">
        <v>133575.6</v>
      </c>
      <c r="E105" s="12">
        <v>122917.8</v>
      </c>
      <c r="F105" s="12">
        <v>139488.1</v>
      </c>
      <c r="G105" s="12">
        <f t="shared" ref="G105:H105" si="42">F105*0.04+F105</f>
        <v>145067.62400000001</v>
      </c>
      <c r="H105" s="12">
        <f t="shared" si="42"/>
        <v>150870.32896000001</v>
      </c>
    </row>
    <row r="106" spans="1:8" ht="24.75" customHeight="1" x14ac:dyDescent="0.25">
      <c r="A106" s="14" t="s">
        <v>81</v>
      </c>
      <c r="B106" s="8" t="s">
        <v>137</v>
      </c>
      <c r="C106" s="9" t="s">
        <v>50</v>
      </c>
      <c r="D106" s="35">
        <v>28552.6</v>
      </c>
      <c r="E106" s="35">
        <v>20254.400000000001</v>
      </c>
      <c r="F106" s="12">
        <v>21170.6</v>
      </c>
      <c r="G106" s="12">
        <f t="shared" ref="G106:H106" si="43">F106*0.04+F106</f>
        <v>22017.423999999999</v>
      </c>
      <c r="H106" s="12">
        <f t="shared" si="43"/>
        <v>22898.12096</v>
      </c>
    </row>
    <row r="107" spans="1:8" ht="31.5" customHeight="1" x14ac:dyDescent="0.25">
      <c r="A107" s="14" t="s">
        <v>82</v>
      </c>
      <c r="B107" s="8" t="s">
        <v>138</v>
      </c>
      <c r="C107" s="8" t="s">
        <v>50</v>
      </c>
      <c r="D107" s="35">
        <v>487</v>
      </c>
      <c r="E107" s="35">
        <v>556.5</v>
      </c>
      <c r="F107" s="12">
        <v>562.79999999999995</v>
      </c>
      <c r="G107" s="12">
        <f t="shared" ref="G107:H107" si="44">F107*0.04+F107</f>
        <v>585.3119999999999</v>
      </c>
      <c r="H107" s="12">
        <f t="shared" si="44"/>
        <v>608.72447999999986</v>
      </c>
    </row>
    <row r="108" spans="1:8" ht="31.5" customHeight="1" x14ac:dyDescent="0.25">
      <c r="A108" s="14" t="s">
        <v>83</v>
      </c>
      <c r="B108" s="8" t="s">
        <v>139</v>
      </c>
      <c r="C108" s="8" t="s">
        <v>50</v>
      </c>
      <c r="D108" s="35">
        <v>9016</v>
      </c>
      <c r="E108" s="35">
        <v>9103.5</v>
      </c>
      <c r="F108" s="12">
        <v>10003.5</v>
      </c>
      <c r="G108" s="12">
        <f t="shared" ref="G108:H108" si="45">F108*0.04+F108</f>
        <v>10403.64</v>
      </c>
      <c r="H108" s="12">
        <f t="shared" si="45"/>
        <v>10819.785599999999</v>
      </c>
    </row>
    <row r="109" spans="1:8" ht="31.5" customHeight="1" x14ac:dyDescent="0.25">
      <c r="A109" s="14" t="s">
        <v>84</v>
      </c>
      <c r="B109" s="8" t="s">
        <v>140</v>
      </c>
      <c r="C109" s="8" t="s">
        <v>50</v>
      </c>
      <c r="D109" s="35">
        <v>3737.6</v>
      </c>
      <c r="E109" s="35">
        <v>4489</v>
      </c>
      <c r="F109" s="12">
        <v>5200</v>
      </c>
      <c r="G109" s="12">
        <f t="shared" ref="G109:H109" si="46">F109*0.04+F109</f>
        <v>5408</v>
      </c>
      <c r="H109" s="12">
        <f t="shared" si="46"/>
        <v>5624.32</v>
      </c>
    </row>
    <row r="110" spans="1:8" ht="40.5" customHeight="1" x14ac:dyDescent="0.25">
      <c r="A110" s="14" t="s">
        <v>85</v>
      </c>
      <c r="B110" s="8" t="s">
        <v>141</v>
      </c>
      <c r="C110" s="8" t="s">
        <v>50</v>
      </c>
      <c r="D110" s="35">
        <v>76908.3</v>
      </c>
      <c r="E110" s="35">
        <v>70267.199999999997</v>
      </c>
      <c r="F110" s="12">
        <v>84653.3</v>
      </c>
      <c r="G110" s="12">
        <f t="shared" ref="G110:H110" si="47">F110*0.04+F110</f>
        <v>88039.432000000001</v>
      </c>
      <c r="H110" s="12">
        <f t="shared" si="47"/>
        <v>91561.009279999998</v>
      </c>
    </row>
    <row r="111" spans="1:8" ht="25.5" customHeight="1" x14ac:dyDescent="0.25">
      <c r="A111" s="14" t="s">
        <v>86</v>
      </c>
      <c r="B111" s="8" t="s">
        <v>142</v>
      </c>
      <c r="C111" s="8" t="s">
        <v>50</v>
      </c>
      <c r="D111" s="35">
        <v>300</v>
      </c>
      <c r="E111" s="35">
        <v>300</v>
      </c>
      <c r="F111" s="12">
        <v>420</v>
      </c>
      <c r="G111" s="12">
        <f t="shared" ref="G111:H111" si="48">F111*0.04+F111</f>
        <v>436.8</v>
      </c>
      <c r="H111" s="12">
        <f t="shared" si="48"/>
        <v>454.27199999999999</v>
      </c>
    </row>
    <row r="112" spans="1:8" ht="26.25" customHeight="1" x14ac:dyDescent="0.25">
      <c r="A112" s="14" t="s">
        <v>143</v>
      </c>
      <c r="B112" s="8" t="s">
        <v>144</v>
      </c>
      <c r="C112" s="8" t="s">
        <v>50</v>
      </c>
      <c r="D112" s="35">
        <v>11357.1</v>
      </c>
      <c r="E112" s="35">
        <v>14400</v>
      </c>
      <c r="F112" s="12">
        <v>13430</v>
      </c>
      <c r="G112" s="12">
        <f t="shared" ref="G112:H112" si="49">F112*0.04+F112</f>
        <v>13967.2</v>
      </c>
      <c r="H112" s="12">
        <f t="shared" si="49"/>
        <v>14525.888000000001</v>
      </c>
    </row>
    <row r="113" spans="1:10" ht="40.5" customHeight="1" x14ac:dyDescent="0.25">
      <c r="A113" s="14" t="s">
        <v>145</v>
      </c>
      <c r="B113" s="8" t="s">
        <v>146</v>
      </c>
      <c r="C113" s="8" t="s">
        <v>50</v>
      </c>
      <c r="D113" s="35">
        <v>617.5</v>
      </c>
      <c r="E113" s="35">
        <v>647.20000000000005</v>
      </c>
      <c r="F113" s="12">
        <v>667.9</v>
      </c>
      <c r="G113" s="12">
        <f t="shared" ref="G113:H113" si="50">F113*0.04+F113</f>
        <v>694.61599999999999</v>
      </c>
      <c r="H113" s="12">
        <f t="shared" si="50"/>
        <v>722.40063999999995</v>
      </c>
    </row>
    <row r="114" spans="1:10" ht="27.75" customHeight="1" x14ac:dyDescent="0.25">
      <c r="A114" s="14" t="s">
        <v>147</v>
      </c>
      <c r="B114" s="8" t="s">
        <v>148</v>
      </c>
      <c r="C114" s="8" t="s">
        <v>50</v>
      </c>
      <c r="D114" s="35">
        <v>99.5</v>
      </c>
      <c r="E114" s="35">
        <v>200</v>
      </c>
      <c r="F114" s="12">
        <v>380</v>
      </c>
      <c r="G114" s="12">
        <f t="shared" ref="G114:H114" si="51">F114*0.04+F114</f>
        <v>395.2</v>
      </c>
      <c r="H114" s="12">
        <f t="shared" si="51"/>
        <v>411.00799999999998</v>
      </c>
    </row>
    <row r="115" spans="1:10" ht="25.5" x14ac:dyDescent="0.25">
      <c r="A115" s="14" t="s">
        <v>149</v>
      </c>
      <c r="B115" s="8" t="s">
        <v>150</v>
      </c>
      <c r="C115" s="8" t="s">
        <v>50</v>
      </c>
      <c r="D115" s="35">
        <v>2500</v>
      </c>
      <c r="E115" s="35">
        <v>2700</v>
      </c>
      <c r="F115" s="12">
        <v>3000</v>
      </c>
      <c r="G115" s="12">
        <f t="shared" ref="G115:H115" si="52">F115*0.04+F115</f>
        <v>3120</v>
      </c>
      <c r="H115" s="12">
        <f t="shared" si="52"/>
        <v>3244.8</v>
      </c>
    </row>
    <row r="116" spans="1:10" ht="33.75" customHeight="1" x14ac:dyDescent="0.25">
      <c r="A116" s="14">
        <v>3</v>
      </c>
      <c r="B116" s="8" t="s">
        <v>151</v>
      </c>
      <c r="C116" s="9" t="s">
        <v>50</v>
      </c>
      <c r="D116" s="12">
        <f>D85-D105</f>
        <v>-11240.600000000006</v>
      </c>
      <c r="E116" s="12">
        <f>E85-E105</f>
        <v>-3056.5</v>
      </c>
      <c r="F116" s="12">
        <f>F85-F105</f>
        <v>-6308</v>
      </c>
      <c r="G116" s="12">
        <f>G85-G105</f>
        <v>-6560.320000000007</v>
      </c>
      <c r="H116" s="12">
        <f>H85-H105</f>
        <v>-6822.732799999998</v>
      </c>
    </row>
    <row r="117" spans="1:10" ht="40.5" customHeight="1" x14ac:dyDescent="0.25">
      <c r="A117" s="14" t="s">
        <v>34</v>
      </c>
      <c r="B117" s="8" t="s">
        <v>152</v>
      </c>
      <c r="C117" s="8" t="s">
        <v>50</v>
      </c>
      <c r="D117" s="36"/>
      <c r="E117" s="36"/>
      <c r="F117" s="36"/>
      <c r="G117" s="36"/>
      <c r="H117" s="36"/>
    </row>
    <row r="118" spans="1:10" ht="52.5" customHeight="1" x14ac:dyDescent="0.3">
      <c r="A118" s="52"/>
      <c r="B118" s="52"/>
      <c r="C118" s="52"/>
      <c r="D118" s="52"/>
      <c r="E118" s="52"/>
      <c r="F118" s="52"/>
      <c r="G118" s="52"/>
      <c r="H118" s="52"/>
    </row>
    <row r="119" spans="1:10" ht="33" customHeight="1" x14ac:dyDescent="0.25">
      <c r="A119" s="46" t="s">
        <v>0</v>
      </c>
      <c r="B119" s="46" t="s">
        <v>1</v>
      </c>
      <c r="C119" s="46" t="s">
        <v>2</v>
      </c>
      <c r="D119" s="5" t="s">
        <v>3</v>
      </c>
      <c r="E119" s="5" t="s">
        <v>4</v>
      </c>
      <c r="F119" s="46" t="s">
        <v>5</v>
      </c>
      <c r="G119" s="46"/>
      <c r="H119" s="46"/>
    </row>
    <row r="120" spans="1:10" ht="30.75" customHeight="1" x14ac:dyDescent="0.25">
      <c r="A120" s="46"/>
      <c r="B120" s="46"/>
      <c r="C120" s="46"/>
      <c r="D120" s="6">
        <v>2018</v>
      </c>
      <c r="E120" s="5">
        <v>2019</v>
      </c>
      <c r="F120" s="6">
        <v>2020</v>
      </c>
      <c r="G120" s="6">
        <v>2021</v>
      </c>
      <c r="H120" s="6">
        <v>2022</v>
      </c>
    </row>
    <row r="121" spans="1:10" ht="38.25" customHeight="1" x14ac:dyDescent="0.25">
      <c r="A121" s="16" t="s">
        <v>153</v>
      </c>
      <c r="B121" s="46" t="s">
        <v>154</v>
      </c>
      <c r="C121" s="46"/>
      <c r="D121" s="46"/>
      <c r="E121" s="46"/>
      <c r="F121" s="46"/>
      <c r="G121" s="46"/>
      <c r="H121" s="46"/>
      <c r="J121" s="1"/>
    </row>
    <row r="122" spans="1:10" ht="36.75" customHeight="1" x14ac:dyDescent="0.25">
      <c r="A122" s="14">
        <v>1</v>
      </c>
      <c r="B122" s="8" t="s">
        <v>155</v>
      </c>
      <c r="C122" s="8"/>
      <c r="D122" s="15"/>
      <c r="E122" s="15">
        <f>E129</f>
        <v>1</v>
      </c>
      <c r="F122" s="15"/>
      <c r="G122" s="15"/>
      <c r="H122" s="15"/>
    </row>
    <row r="123" spans="1:10" ht="39.75" customHeight="1" x14ac:dyDescent="0.25">
      <c r="A123" s="50" t="s">
        <v>12</v>
      </c>
      <c r="B123" s="51" t="s">
        <v>156</v>
      </c>
      <c r="C123" s="9" t="s">
        <v>157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</row>
    <row r="124" spans="1:10" ht="15.75" customHeight="1" x14ac:dyDescent="0.25">
      <c r="A124" s="50"/>
      <c r="B124" s="51"/>
      <c r="C124" s="9" t="s">
        <v>158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</row>
    <row r="125" spans="1:10" ht="27" customHeight="1" x14ac:dyDescent="0.25">
      <c r="A125" s="50" t="s">
        <v>14</v>
      </c>
      <c r="B125" s="51" t="s">
        <v>159</v>
      </c>
      <c r="C125" s="9" t="s">
        <v>157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</row>
    <row r="126" spans="1:10" ht="18.75" customHeight="1" x14ac:dyDescent="0.25">
      <c r="A126" s="50"/>
      <c r="B126" s="51"/>
      <c r="C126" s="9" t="s">
        <v>158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</row>
    <row r="127" spans="1:10" ht="36" customHeight="1" x14ac:dyDescent="0.25">
      <c r="A127" s="47" t="s">
        <v>17</v>
      </c>
      <c r="B127" s="48" t="s">
        <v>160</v>
      </c>
      <c r="C127" s="9" t="s">
        <v>157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</row>
    <row r="128" spans="1:10" ht="35.25" customHeight="1" x14ac:dyDescent="0.25">
      <c r="A128" s="47"/>
      <c r="B128" s="48"/>
      <c r="C128" s="9" t="s">
        <v>161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</row>
    <row r="129" spans="1:8" ht="44.25" customHeight="1" x14ac:dyDescent="0.25">
      <c r="A129" s="47" t="s">
        <v>162</v>
      </c>
      <c r="B129" s="48" t="s">
        <v>163</v>
      </c>
      <c r="C129" s="9" t="s">
        <v>157</v>
      </c>
      <c r="D129" s="15">
        <v>0</v>
      </c>
      <c r="E129" s="15">
        <v>1</v>
      </c>
      <c r="F129" s="15">
        <v>0</v>
      </c>
      <c r="G129" s="15">
        <v>0</v>
      </c>
      <c r="H129" s="15">
        <v>0</v>
      </c>
    </row>
    <row r="130" spans="1:8" ht="43.5" customHeight="1" x14ac:dyDescent="0.25">
      <c r="A130" s="47"/>
      <c r="B130" s="48"/>
      <c r="C130" s="9" t="s">
        <v>164</v>
      </c>
      <c r="D130" s="15">
        <v>0</v>
      </c>
      <c r="E130" s="15">
        <v>250</v>
      </c>
      <c r="F130" s="15">
        <v>0</v>
      </c>
      <c r="G130" s="15">
        <v>0</v>
      </c>
      <c r="H130" s="15">
        <v>0</v>
      </c>
    </row>
    <row r="131" spans="1:8" ht="27" customHeight="1" x14ac:dyDescent="0.25">
      <c r="A131" s="14" t="s">
        <v>165</v>
      </c>
      <c r="B131" s="8" t="s">
        <v>166</v>
      </c>
      <c r="C131" s="8" t="s">
        <v>36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</row>
    <row r="132" spans="1:8" ht="13.5" customHeight="1" x14ac:dyDescent="0.25">
      <c r="A132" s="14" t="s">
        <v>167</v>
      </c>
      <c r="B132" s="8" t="s">
        <v>168</v>
      </c>
      <c r="C132" s="8" t="s">
        <v>36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</row>
    <row r="133" spans="1:8" ht="15" customHeight="1" x14ac:dyDescent="0.25">
      <c r="A133" s="14">
        <v>2</v>
      </c>
      <c r="B133" s="8" t="s">
        <v>169</v>
      </c>
      <c r="C133" s="8" t="s">
        <v>9</v>
      </c>
      <c r="D133" s="39">
        <f>405+129</f>
        <v>534</v>
      </c>
      <c r="E133" s="39">
        <f>131+427</f>
        <v>558</v>
      </c>
      <c r="F133" s="38">
        <f>E133*0.02+E133</f>
        <v>569.16</v>
      </c>
      <c r="G133" s="38">
        <f t="shared" ref="G133:H133" si="53">F133*0.02+F133</f>
        <v>580.54319999999996</v>
      </c>
      <c r="H133" s="38">
        <f t="shared" si="53"/>
        <v>592.15406399999995</v>
      </c>
    </row>
    <row r="134" spans="1:8" ht="33.75" customHeight="1" x14ac:dyDescent="0.25">
      <c r="A134" s="14">
        <v>3</v>
      </c>
      <c r="B134" s="8" t="s">
        <v>170</v>
      </c>
      <c r="C134" s="8" t="s">
        <v>9</v>
      </c>
      <c r="D134" s="38">
        <f>D135+D136+D137+D138</f>
        <v>1496</v>
      </c>
      <c r="E134" s="38">
        <f t="shared" ref="E134:H134" si="54">E135+E136+E137+E138</f>
        <v>1535</v>
      </c>
      <c r="F134" s="38">
        <f>E134*0.02+E134</f>
        <v>1565.7</v>
      </c>
      <c r="G134" s="38">
        <f t="shared" si="54"/>
        <v>1597.0140000000001</v>
      </c>
      <c r="H134" s="38">
        <f t="shared" si="54"/>
        <v>1628.9542800000002</v>
      </c>
    </row>
    <row r="135" spans="1:8" ht="27" customHeight="1" x14ac:dyDescent="0.25">
      <c r="A135" s="32" t="s">
        <v>61</v>
      </c>
      <c r="B135" s="24" t="s">
        <v>171</v>
      </c>
      <c r="C135" s="8" t="s">
        <v>9</v>
      </c>
      <c r="D135" s="38">
        <f>1321+175</f>
        <v>1496</v>
      </c>
      <c r="E135" s="38">
        <f>1348+187</f>
        <v>1535</v>
      </c>
      <c r="F135" s="38">
        <f>E135*0.02+E135</f>
        <v>1565.7</v>
      </c>
      <c r="G135" s="38">
        <f t="shared" ref="G135:H135" si="55">F135*0.02+F135</f>
        <v>1597.0140000000001</v>
      </c>
      <c r="H135" s="38">
        <f t="shared" si="55"/>
        <v>1628.9542800000002</v>
      </c>
    </row>
    <row r="136" spans="1:8" x14ac:dyDescent="0.25">
      <c r="A136" s="32" t="s">
        <v>62</v>
      </c>
      <c r="B136" s="24" t="s">
        <v>172</v>
      </c>
      <c r="C136" s="8" t="s">
        <v>9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</row>
    <row r="137" spans="1:8" ht="13.5" customHeight="1" x14ac:dyDescent="0.25">
      <c r="A137" s="32" t="s">
        <v>63</v>
      </c>
      <c r="B137" s="24" t="s">
        <v>173</v>
      </c>
      <c r="C137" s="8" t="s">
        <v>9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</row>
    <row r="138" spans="1:8" x14ac:dyDescent="0.25">
      <c r="A138" s="32" t="s">
        <v>64</v>
      </c>
      <c r="B138" s="24" t="s">
        <v>174</v>
      </c>
      <c r="C138" s="8" t="s">
        <v>9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</row>
    <row r="139" spans="1:8" x14ac:dyDescent="0.25">
      <c r="A139" s="32">
        <v>4</v>
      </c>
      <c r="B139" s="24" t="s">
        <v>175</v>
      </c>
      <c r="C139" s="8" t="s">
        <v>9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</row>
    <row r="140" spans="1:8" x14ac:dyDescent="0.25">
      <c r="A140" s="32" t="s">
        <v>176</v>
      </c>
      <c r="B140" s="24" t="s">
        <v>173</v>
      </c>
      <c r="C140" s="8" t="s">
        <v>9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</row>
    <row r="141" spans="1:8" ht="15" customHeight="1" x14ac:dyDescent="0.25">
      <c r="A141" s="32" t="s">
        <v>177</v>
      </c>
      <c r="B141" s="24" t="s">
        <v>178</v>
      </c>
      <c r="C141" s="8" t="s">
        <v>9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</row>
    <row r="142" spans="1:8" x14ac:dyDescent="0.25">
      <c r="A142" s="32">
        <v>5</v>
      </c>
      <c r="B142" s="24" t="s">
        <v>179</v>
      </c>
      <c r="C142" s="8"/>
      <c r="D142" s="15"/>
      <c r="E142" s="15"/>
      <c r="F142" s="15"/>
      <c r="G142" s="15"/>
      <c r="H142" s="15"/>
    </row>
    <row r="143" spans="1:8" ht="25.5" x14ac:dyDescent="0.25">
      <c r="A143" s="32" t="s">
        <v>39</v>
      </c>
      <c r="B143" s="24" t="s">
        <v>180</v>
      </c>
      <c r="C143" s="8" t="s">
        <v>181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</row>
    <row r="144" spans="1:8" ht="42" customHeight="1" x14ac:dyDescent="0.25">
      <c r="A144" s="32" t="s">
        <v>41</v>
      </c>
      <c r="B144" s="24" t="s">
        <v>182</v>
      </c>
      <c r="C144" s="8" t="s">
        <v>183</v>
      </c>
      <c r="D144" s="12">
        <f>150/D8*10000</f>
        <v>152.28426395939087</v>
      </c>
      <c r="E144" s="12">
        <f>250/E8*10000</f>
        <v>242.13075060532688</v>
      </c>
      <c r="F144" s="12">
        <f t="shared" ref="F144:H144" si="56">250/F8*10000</f>
        <v>234.30178069353329</v>
      </c>
      <c r="G144" s="12">
        <f t="shared" si="56"/>
        <v>227.06630336058129</v>
      </c>
      <c r="H144" s="12">
        <f t="shared" si="56"/>
        <v>217.01388888888889</v>
      </c>
    </row>
    <row r="145" spans="1:8" ht="31.5" customHeight="1" x14ac:dyDescent="0.25">
      <c r="A145" s="32" t="s">
        <v>184</v>
      </c>
      <c r="B145" s="24" t="s">
        <v>185</v>
      </c>
      <c r="C145" s="8" t="s">
        <v>183</v>
      </c>
      <c r="D145" s="12">
        <f>4/D8*10000</f>
        <v>4.0609137055837561</v>
      </c>
      <c r="E145" s="12">
        <f t="shared" ref="E145:H145" si="57">8/E8*10000</f>
        <v>7.7481840193704592</v>
      </c>
      <c r="F145" s="12">
        <f t="shared" si="57"/>
        <v>7.4976569821930648</v>
      </c>
      <c r="G145" s="12">
        <f t="shared" si="57"/>
        <v>7.2661217075386011</v>
      </c>
      <c r="H145" s="12">
        <f t="shared" si="57"/>
        <v>6.9444444444444446</v>
      </c>
    </row>
    <row r="146" spans="1:8" ht="27.75" customHeight="1" x14ac:dyDescent="0.25">
      <c r="A146" s="32" t="s">
        <v>186</v>
      </c>
      <c r="B146" s="24" t="s">
        <v>187</v>
      </c>
      <c r="C146" s="8" t="s">
        <v>188</v>
      </c>
      <c r="D146" s="15">
        <f>11/D8*10000</f>
        <v>11.167512690355331</v>
      </c>
      <c r="E146" s="15">
        <f>15/E8*10000</f>
        <v>14.527845036319611</v>
      </c>
      <c r="F146" s="15">
        <f>16/F8*10000</f>
        <v>14.99531396438613</v>
      </c>
      <c r="G146" s="15">
        <f>17/G8*10000</f>
        <v>15.440508628519527</v>
      </c>
      <c r="H146" s="15">
        <f>18/H8*10000</f>
        <v>15.625</v>
      </c>
    </row>
    <row r="147" spans="1:8" ht="25.5" x14ac:dyDescent="0.25">
      <c r="A147" s="32" t="s">
        <v>189</v>
      </c>
      <c r="B147" s="24" t="s">
        <v>190</v>
      </c>
      <c r="C147" s="8" t="s">
        <v>188</v>
      </c>
      <c r="D147" s="15">
        <f>19/D8*10000</f>
        <v>19.289340101522843</v>
      </c>
      <c r="E147" s="15">
        <f>20/E8*10000</f>
        <v>19.37046004842615</v>
      </c>
      <c r="F147" s="15">
        <f>21/F8*10000</f>
        <v>19.681349578256793</v>
      </c>
      <c r="G147" s="15">
        <f>22/G8*10000</f>
        <v>19.981834695731152</v>
      </c>
      <c r="H147" s="15">
        <f>23/H8*10000</f>
        <v>19.965277777777775</v>
      </c>
    </row>
    <row r="148" spans="1:8" ht="38.25" x14ac:dyDescent="0.25">
      <c r="A148" s="14" t="s">
        <v>191</v>
      </c>
      <c r="B148" s="8" t="s">
        <v>192</v>
      </c>
      <c r="C148" s="8" t="s">
        <v>193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</row>
    <row r="149" spans="1:8" ht="25.5" x14ac:dyDescent="0.25">
      <c r="A149" s="14" t="s">
        <v>194</v>
      </c>
      <c r="B149" s="8" t="s">
        <v>195</v>
      </c>
      <c r="C149" s="8" t="s">
        <v>196</v>
      </c>
      <c r="D149" s="15">
        <v>0</v>
      </c>
      <c r="E149" s="15">
        <v>0</v>
      </c>
      <c r="F149" s="15">
        <f>1/F8*100000</f>
        <v>9.3720712277413316</v>
      </c>
      <c r="G149" s="15">
        <f t="shared" ref="G149:H149" si="58">1/G8*100000</f>
        <v>9.0826521344232507</v>
      </c>
      <c r="H149" s="15">
        <f t="shared" si="58"/>
        <v>8.6805555555555554</v>
      </c>
    </row>
    <row r="150" spans="1:8" ht="25.5" x14ac:dyDescent="0.25">
      <c r="A150" s="14" t="s">
        <v>197</v>
      </c>
      <c r="B150" s="8" t="s">
        <v>198</v>
      </c>
      <c r="C150" s="8" t="s">
        <v>196</v>
      </c>
      <c r="D150" s="15">
        <f>1/D8*100000</f>
        <v>10.152284263959391</v>
      </c>
      <c r="E150" s="15">
        <f t="shared" ref="E150" si="59">1/E8*100000</f>
        <v>9.6852300242130749</v>
      </c>
      <c r="F150" s="15">
        <f>1/F8*100000</f>
        <v>9.3720712277413316</v>
      </c>
      <c r="G150" s="15">
        <f t="shared" ref="G150:H150" si="60">2/G8*100000</f>
        <v>18.165304268846501</v>
      </c>
      <c r="H150" s="15">
        <f t="shared" si="60"/>
        <v>17.361111111111111</v>
      </c>
    </row>
    <row r="151" spans="1:8" ht="38.25" x14ac:dyDescent="0.25">
      <c r="A151" s="14" t="s">
        <v>199</v>
      </c>
      <c r="B151" s="8" t="s">
        <v>200</v>
      </c>
      <c r="C151" s="8" t="s">
        <v>201</v>
      </c>
      <c r="D151" s="15">
        <f>(405+125)/D8*1000</f>
        <v>53.807106598984774</v>
      </c>
      <c r="E151" s="15">
        <f t="shared" ref="E151:H151" si="61">(427+131)/E8*1000</f>
        <v>54.043583535108958</v>
      </c>
      <c r="F151" s="15">
        <f t="shared" si="61"/>
        <v>52.296157450796628</v>
      </c>
      <c r="G151" s="15">
        <f t="shared" si="61"/>
        <v>50.68119891008174</v>
      </c>
      <c r="H151" s="15">
        <f t="shared" si="61"/>
        <v>48.4375</v>
      </c>
    </row>
    <row r="152" spans="1:8" ht="30" customHeight="1" x14ac:dyDescent="0.25">
      <c r="A152" s="14">
        <v>6</v>
      </c>
      <c r="B152" s="8" t="s">
        <v>202</v>
      </c>
      <c r="C152" s="8" t="s">
        <v>203</v>
      </c>
      <c r="D152" s="8">
        <v>100</v>
      </c>
      <c r="E152" s="8">
        <v>100</v>
      </c>
      <c r="F152" s="36">
        <f>100-150*100/1566</f>
        <v>90.421455938697321</v>
      </c>
      <c r="G152" s="8">
        <v>100</v>
      </c>
      <c r="H152" s="8">
        <v>100</v>
      </c>
    </row>
    <row r="154" spans="1:8" x14ac:dyDescent="0.25">
      <c r="A154" s="49" t="s">
        <v>204</v>
      </c>
      <c r="B154" s="49"/>
      <c r="C154" s="49"/>
      <c r="D154" s="49"/>
      <c r="E154" s="49"/>
      <c r="F154" s="49"/>
      <c r="G154" s="49"/>
      <c r="H154" s="49"/>
    </row>
    <row r="155" spans="1:8" ht="27.75" customHeight="1" x14ac:dyDescent="0.25">
      <c r="A155" s="49" t="s">
        <v>205</v>
      </c>
      <c r="B155" s="49"/>
      <c r="C155" s="49"/>
      <c r="D155" s="49"/>
      <c r="E155" s="49"/>
      <c r="F155" s="49"/>
      <c r="G155" s="49"/>
      <c r="H155" s="49"/>
    </row>
    <row r="156" spans="1:8" x14ac:dyDescent="0.25">
      <c r="A156" s="3"/>
      <c r="B156" s="4"/>
      <c r="C156" s="4"/>
      <c r="D156" s="4"/>
      <c r="E156" s="4"/>
      <c r="F156" s="4"/>
      <c r="G156" s="4"/>
      <c r="H156" s="4"/>
    </row>
    <row r="158" spans="1:8" ht="29.25" customHeight="1" x14ac:dyDescent="0.25"/>
    <row r="159" spans="1:8" ht="18" customHeight="1" x14ac:dyDescent="0.25"/>
    <row r="161" ht="28.5" customHeight="1" x14ac:dyDescent="0.25"/>
    <row r="162" ht="24.75" customHeight="1" x14ac:dyDescent="0.25"/>
    <row r="164" ht="27.75" customHeight="1" x14ac:dyDescent="0.25"/>
    <row r="167" ht="43.5" customHeight="1" x14ac:dyDescent="0.25"/>
    <row r="168" ht="15.75" customHeight="1" x14ac:dyDescent="0.25"/>
    <row r="169" ht="24" customHeight="1" x14ac:dyDescent="0.25"/>
    <row r="171" ht="32.25" customHeight="1" x14ac:dyDescent="0.25"/>
    <row r="176" ht="14.25" customHeight="1" x14ac:dyDescent="0.25"/>
    <row r="177" spans="9:9" ht="14.25" customHeight="1" x14ac:dyDescent="0.25"/>
    <row r="178" spans="9:9" ht="15.75" customHeight="1" x14ac:dyDescent="0.25"/>
    <row r="180" spans="9:9" ht="18" customHeight="1" x14ac:dyDescent="0.25"/>
    <row r="181" spans="9:9" ht="15.75" customHeight="1" x14ac:dyDescent="0.25"/>
    <row r="182" spans="9:9" ht="29.25" customHeight="1" x14ac:dyDescent="0.25"/>
    <row r="183" spans="9:9" ht="21.75" customHeight="1" x14ac:dyDescent="0.25"/>
    <row r="189" spans="9:9" ht="15" customHeight="1" x14ac:dyDescent="0.25"/>
    <row r="190" spans="9:9" ht="15" customHeight="1" x14ac:dyDescent="0.25"/>
    <row r="191" spans="9:9" ht="18.75" customHeight="1" x14ac:dyDescent="0.25"/>
    <row r="192" spans="9:9" x14ac:dyDescent="0.25">
      <c r="I192" s="1"/>
    </row>
    <row r="193" spans="9:9" x14ac:dyDescent="0.25">
      <c r="I193" s="1"/>
    </row>
    <row r="201" spans="9:9" ht="52.5" customHeight="1" x14ac:dyDescent="0.25"/>
    <row r="202" spans="9:9" ht="16.5" customHeight="1" x14ac:dyDescent="0.25"/>
    <row r="203" spans="9:9" ht="43.5" customHeight="1" x14ac:dyDescent="0.25"/>
    <row r="204" spans="9:9" ht="42.75" customHeight="1" x14ac:dyDescent="0.25"/>
  </sheetData>
  <mergeCells count="72">
    <mergeCell ref="B53:H53"/>
    <mergeCell ref="B67:H67"/>
    <mergeCell ref="B77:H77"/>
    <mergeCell ref="B84:H84"/>
    <mergeCell ref="A5:A6"/>
    <mergeCell ref="B5:B6"/>
    <mergeCell ref="C5:C6"/>
    <mergeCell ref="F5:H5"/>
    <mergeCell ref="A40:A42"/>
    <mergeCell ref="B25:H25"/>
    <mergeCell ref="A36:H36"/>
    <mergeCell ref="A37:A38"/>
    <mergeCell ref="B37:B38"/>
    <mergeCell ref="C37:C38"/>
    <mergeCell ref="F37:H37"/>
    <mergeCell ref="B39:H39"/>
    <mergeCell ref="A1:H1"/>
    <mergeCell ref="A8:A9"/>
    <mergeCell ref="A10:A11"/>
    <mergeCell ref="A12:A13"/>
    <mergeCell ref="A22:H22"/>
    <mergeCell ref="B7:H7"/>
    <mergeCell ref="A46:A48"/>
    <mergeCell ref="A49:H49"/>
    <mergeCell ref="A43:A45"/>
    <mergeCell ref="A3:H3"/>
    <mergeCell ref="A2:H2"/>
    <mergeCell ref="A23:A24"/>
    <mergeCell ref="B23:B24"/>
    <mergeCell ref="C23:C24"/>
    <mergeCell ref="F23:H23"/>
    <mergeCell ref="A51:A52"/>
    <mergeCell ref="B51:B52"/>
    <mergeCell ref="C51:C52"/>
    <mergeCell ref="A50:H50"/>
    <mergeCell ref="F51:H51"/>
    <mergeCell ref="A64:H64"/>
    <mergeCell ref="A65:A66"/>
    <mergeCell ref="B65:B66"/>
    <mergeCell ref="C65:C66"/>
    <mergeCell ref="A54:A56"/>
    <mergeCell ref="A57:A59"/>
    <mergeCell ref="A60:A62"/>
    <mergeCell ref="A63:H63"/>
    <mergeCell ref="F65:H65"/>
    <mergeCell ref="A118:H118"/>
    <mergeCell ref="A119:A120"/>
    <mergeCell ref="B119:B120"/>
    <mergeCell ref="C119:C120"/>
    <mergeCell ref="A81:H81"/>
    <mergeCell ref="A82:A83"/>
    <mergeCell ref="B82:B83"/>
    <mergeCell ref="C82:C83"/>
    <mergeCell ref="F82:H82"/>
    <mergeCell ref="F119:H119"/>
    <mergeCell ref="A74:H74"/>
    <mergeCell ref="A75:A76"/>
    <mergeCell ref="B75:B76"/>
    <mergeCell ref="C75:C76"/>
    <mergeCell ref="A68:A70"/>
    <mergeCell ref="F75:H75"/>
    <mergeCell ref="B121:H121"/>
    <mergeCell ref="A129:A130"/>
    <mergeCell ref="B129:B130"/>
    <mergeCell ref="A154:H154"/>
    <mergeCell ref="A155:H155"/>
    <mergeCell ref="A123:A124"/>
    <mergeCell ref="B123:B124"/>
    <mergeCell ref="A125:A126"/>
    <mergeCell ref="B125:B126"/>
    <mergeCell ref="A127:A128"/>
    <mergeCell ref="B127:B128"/>
  </mergeCells>
  <hyperlinks>
    <hyperlink ref="B42" location="_ftn1" display="_ftn1"/>
    <hyperlink ref="A154" location="_ftnref1" display="_ftnref1"/>
    <hyperlink ref="A155" location="_ftnref2" display="_ftnref2"/>
  </hyperlinks>
  <pageMargins left="0.7" right="0.7" top="0.75" bottom="0.75" header="0.3" footer="0.3"/>
  <pageSetup paperSize="9" scale="76" fitToHeight="0" orientation="landscape" r:id="rId1"/>
  <rowBreaks count="10" manualBreakCount="10">
    <brk id="21" max="16383" man="1"/>
    <brk id="35" max="16383" man="1"/>
    <brk id="48" max="16383" man="1"/>
    <brk id="62" max="16383" man="1"/>
    <brk id="80" max="16383" man="1"/>
    <brk id="102" max="16383" man="1"/>
    <brk id="117" max="16383" man="1"/>
    <brk id="130" max="16383" man="1"/>
    <brk id="156" max="16383" man="1"/>
    <brk id="16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Форма целиком</vt:lpstr>
      <vt:lpstr>'Форма целиком'!_ftn1</vt:lpstr>
      <vt:lpstr>'Форма целиком'!_ftn2</vt:lpstr>
      <vt:lpstr>'Форма целиком'!_ftnref1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Наталья</cp:lastModifiedBy>
  <cp:lastPrinted>2019-11-21T06:41:23Z</cp:lastPrinted>
  <dcterms:created xsi:type="dcterms:W3CDTF">2017-07-11T11:25:59Z</dcterms:created>
  <dcterms:modified xsi:type="dcterms:W3CDTF">2019-11-21T06:42:15Z</dcterms:modified>
</cp:coreProperties>
</file>